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xampp\htdocs\DeriscopeWeb\Site\excel\examples\irs\"/>
    </mc:Choice>
  </mc:AlternateContent>
  <xr:revisionPtr revIDLastSave="0" documentId="13_ncr:1_{D18C0F1E-D6EB-408E-B714-B828BAA19232}" xr6:coauthVersionLast="47" xr6:coauthVersionMax="47" xr10:uidLastSave="{00000000-0000-0000-0000-000000000000}"/>
  <bookViews>
    <workbookView xWindow="-120" yWindow="-120" windowWidth="29040" windowHeight="15840" xr2:uid="{EF750861-40EC-4AE7-A7EC-E6D15360B67A}"/>
  </bookViews>
  <sheets>
    <sheet name="Info" sheetId="3" r:id="rId1"/>
    <sheet name="Curves" sheetId="2" r:id="rId2"/>
    <sheet name="CarryRoll" sheetId="1" r:id="rId3"/>
    <sheet name="Portfolio" sheetId="4" r:id="rId4"/>
  </sheets>
  <calcPr calcId="191029" calcMode="manual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4" l="1"/>
  <c r="I77" i="1"/>
  <c r="I66" i="1"/>
  <c r="AL28" i="1"/>
  <c r="AL12" i="1"/>
  <c r="AG30" i="1"/>
  <c r="AG12" i="1"/>
  <c r="I16" i="1"/>
  <c r="I13" i="1"/>
  <c r="I19" i="1"/>
  <c r="I7" i="1"/>
  <c r="I31" i="1"/>
  <c r="I16" i="4"/>
  <c r="AG41" i="1"/>
  <c r="Z55" i="1"/>
  <c r="Z54" i="1"/>
  <c r="AP3" i="1"/>
  <c r="AQ25" i="1"/>
  <c r="AK19" i="1"/>
  <c r="AK3" i="1"/>
  <c r="AF19" i="1"/>
  <c r="AF3" i="1"/>
  <c r="AG27" i="1"/>
  <c r="AQ9" i="1"/>
  <c r="AL9" i="1"/>
  <c r="AL25" i="1"/>
  <c r="AG9" i="1"/>
  <c r="D86" i="1"/>
  <c r="I109" i="1"/>
  <c r="D41" i="1"/>
  <c r="D59" i="1"/>
  <c r="D77" i="1"/>
  <c r="D68" i="1"/>
  <c r="I50" i="1"/>
  <c r="I49" i="1"/>
  <c r="I88" i="1"/>
  <c r="I87" i="1"/>
  <c r="I98" i="1"/>
  <c r="I99" i="1"/>
  <c r="D50" i="1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8" i="2"/>
  <c r="D8" i="2"/>
  <c r="I35" i="1" a="1"/>
  <c r="D26" i="1" a="1"/>
  <c r="C15" i="2" a="1"/>
  <c r="D31" i="1" a="1"/>
  <c r="H15" i="2" a="1"/>
  <c r="I37" i="1" a="1"/>
  <c r="C91" i="1" a="1"/>
  <c r="I37" i="1" l="1"/>
  <c r="D26" i="1"/>
  <c r="D31" i="1"/>
  <c r="I35" i="1"/>
  <c r="C15" i="2"/>
  <c r="H15" i="2"/>
  <c r="I11" i="2" s="1"/>
  <c r="D11" i="2"/>
  <c r="C91" i="1"/>
  <c r="D87" i="1" s="1"/>
  <c r="C4" i="2" a="1"/>
  <c r="H4" i="2" a="1"/>
  <c r="D69" i="1" l="1"/>
  <c r="D42" i="1"/>
  <c r="D60" i="1"/>
  <c r="D78" i="1"/>
  <c r="D51" i="1"/>
  <c r="C4" i="2"/>
  <c r="H4" i="2"/>
  <c r="I21" i="4" s="1"/>
  <c r="Z28" i="1"/>
  <c r="Z34" i="1"/>
  <c r="AG44" i="1" l="1"/>
  <c r="I20" i="4"/>
  <c r="AG45" i="1"/>
  <c r="Z44" i="1"/>
  <c r="AQ29" i="1"/>
  <c r="AG32" i="1"/>
  <c r="AQ28" i="1"/>
  <c r="AG31" i="1"/>
  <c r="AQ13" i="1"/>
  <c r="AL14" i="1"/>
  <c r="AL30" i="1"/>
  <c r="AQ12" i="1"/>
  <c r="AL29" i="1"/>
  <c r="AL13" i="1"/>
  <c r="C101" i="1"/>
  <c r="AG14" i="1"/>
  <c r="C100" i="1"/>
  <c r="AG13" i="1"/>
  <c r="Z50" i="1" s="1"/>
  <c r="I52" i="1"/>
  <c r="I51" i="1"/>
  <c r="I48" i="1"/>
  <c r="I47" i="1"/>
  <c r="I34" i="1"/>
  <c r="I33" i="1"/>
  <c r="I32" i="1"/>
  <c r="I30" i="1"/>
  <c r="C96" i="1" a="1"/>
  <c r="Y49" i="1" a="1"/>
  <c r="D32" i="1" a="1"/>
  <c r="H12" i="4" a="1"/>
  <c r="D27" i="1" a="1"/>
  <c r="H12" i="4" l="1"/>
  <c r="J10" i="4" s="1"/>
  <c r="Y49" i="1"/>
  <c r="Z43" i="1" s="1"/>
  <c r="C96" i="1"/>
  <c r="D88" i="1" s="1"/>
  <c r="D32" i="1"/>
  <c r="D27" i="1"/>
  <c r="D25" i="1" s="1"/>
  <c r="I54" i="1"/>
  <c r="I75" i="1" l="1"/>
  <c r="I65" i="1"/>
  <c r="D43" i="1"/>
  <c r="D61" i="1"/>
  <c r="D79" i="1"/>
  <c r="D52" i="1"/>
  <c r="D70" i="1"/>
  <c r="D30" i="1"/>
  <c r="Z25" i="1"/>
  <c r="Z31" i="1"/>
  <c r="I115" i="1"/>
  <c r="I114" i="1"/>
  <c r="Y24" i="1" a="1"/>
  <c r="Y30" i="1" a="1"/>
  <c r="I45" i="1" l="1"/>
  <c r="I28" i="1"/>
  <c r="Y30" i="1"/>
  <c r="Y24" i="1"/>
  <c r="H22" i="1" a="1"/>
  <c r="H39" i="1" a="1"/>
  <c r="H39" i="1" l="1"/>
  <c r="H22" i="1"/>
  <c r="Z18" i="1"/>
  <c r="Z19" i="1"/>
  <c r="I14" i="1" l="1"/>
  <c r="I17" i="1"/>
  <c r="D20" i="4"/>
  <c r="D26" i="4"/>
  <c r="C25" i="4" a="1"/>
  <c r="C19" i="4" a="1"/>
  <c r="H4" i="1" a="1"/>
  <c r="H4" i="1" l="1"/>
  <c r="C25" i="4"/>
  <c r="D17" i="4" s="1"/>
  <c r="C19" i="4"/>
  <c r="D16" i="4" s="1"/>
  <c r="C9" i="4"/>
  <c r="D13" i="4"/>
  <c r="AG39" i="1"/>
  <c r="Z41" i="1"/>
  <c r="AG25" i="1"/>
  <c r="AQ23" i="1"/>
  <c r="AQ7" i="1"/>
  <c r="AL23" i="1"/>
  <c r="AL7" i="1"/>
  <c r="AG7" i="1"/>
  <c r="Z16" i="1"/>
  <c r="D38" i="1"/>
  <c r="Z5" i="1"/>
  <c r="I103" i="1"/>
  <c r="I60" i="1"/>
  <c r="I70" i="1"/>
  <c r="AL22" i="1" a="1"/>
  <c r="C12" i="4" a="1"/>
  <c r="H59" i="1" a="1"/>
  <c r="Y15" i="1" a="1"/>
  <c r="AQ6" i="1" a="1"/>
  <c r="AG6" i="1" a="1"/>
  <c r="Y40" i="1" a="1"/>
  <c r="AG38" i="1" a="1"/>
  <c r="H69" i="1" a="1"/>
  <c r="AL6" i="1" a="1"/>
  <c r="C37" i="1" a="1"/>
  <c r="H102" i="1" a="1"/>
  <c r="AQ22" i="1" a="1"/>
  <c r="AA5" i="1" a="1"/>
  <c r="AG24" i="1" a="1"/>
  <c r="H59" i="1" l="1"/>
  <c r="AL22" i="1"/>
  <c r="H69" i="1"/>
  <c r="AG6" i="1"/>
  <c r="AL6" i="1"/>
  <c r="AG24" i="1"/>
  <c r="AA5" i="1"/>
  <c r="C12" i="4"/>
  <c r="C10" i="4" s="1"/>
  <c r="AG38" i="1"/>
  <c r="Y15" i="1"/>
  <c r="Y40" i="1"/>
  <c r="AQ22" i="1"/>
  <c r="AQ6" i="1"/>
  <c r="H102" i="1"/>
  <c r="AQ21" i="1"/>
  <c r="AQ20" i="1" s="1"/>
  <c r="C37" i="1"/>
  <c r="Z7" i="1"/>
  <c r="Z6" i="1"/>
  <c r="AA7" i="1" a="1"/>
  <c r="AA6" i="1" a="1"/>
  <c r="C4" i="4" a="1"/>
  <c r="M4" i="1" a="1"/>
  <c r="AG37" i="1" l="1"/>
  <c r="AG36" i="1" s="1"/>
  <c r="C4" i="4"/>
  <c r="I10" i="4" s="1"/>
  <c r="AG20" i="1"/>
  <c r="D83" i="1"/>
  <c r="Z10" i="1"/>
  <c r="AA6" i="1"/>
  <c r="AG5" i="1" s="1"/>
  <c r="AG4" i="1" s="1"/>
  <c r="AA7" i="1"/>
  <c r="AG23" i="1" s="1"/>
  <c r="AG22" i="1" s="1"/>
  <c r="M4" i="1"/>
  <c r="D47" i="1"/>
  <c r="I81" i="1"/>
  <c r="D56" i="1"/>
  <c r="I92" i="1"/>
  <c r="H80" i="1" a="1"/>
  <c r="C82" i="1" a="1"/>
  <c r="C46" i="1" a="1"/>
  <c r="AA10" i="1" a="1"/>
  <c r="H4" i="4" a="1"/>
  <c r="C55" i="1" a="1"/>
  <c r="H91" i="1" a="1"/>
  <c r="C46" i="1" l="1"/>
  <c r="H4" i="4"/>
  <c r="O5" i="4" s="1"/>
  <c r="AA10" i="1"/>
  <c r="AQ5" i="1" s="1"/>
  <c r="AQ4" i="1" s="1"/>
  <c r="C82" i="1"/>
  <c r="C55" i="1"/>
  <c r="H91" i="1"/>
  <c r="Z9" i="1" s="1"/>
  <c r="H80" i="1"/>
  <c r="D74" i="1"/>
  <c r="M64" i="1" a="1"/>
  <c r="M16" i="1" a="1"/>
  <c r="M28" i="1" a="1"/>
  <c r="C73" i="1" a="1"/>
  <c r="N4" i="4" a="1"/>
  <c r="AA9" i="1" a="1"/>
  <c r="M16" i="1" l="1"/>
  <c r="N4" i="4"/>
  <c r="M64" i="1"/>
  <c r="AA9" i="1"/>
  <c r="AL21" i="1" s="1"/>
  <c r="AL20" i="1" s="1"/>
  <c r="D65" i="1"/>
  <c r="Z8" i="1"/>
  <c r="C73" i="1"/>
  <c r="M28" i="1"/>
  <c r="M52" i="1" a="1"/>
  <c r="C64" i="1" a="1"/>
  <c r="AA8" i="1" a="1"/>
  <c r="S4" i="4" a="1"/>
  <c r="S4" i="4" l="1"/>
  <c r="AA8" i="1"/>
  <c r="AL5" i="1" s="1"/>
  <c r="AL4" i="1" s="1"/>
  <c r="C64" i="1"/>
  <c r="M52" i="1"/>
  <c r="M40" i="1" a="1"/>
  <c r="M40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<sst xmlns="http://schemas.openxmlformats.org/spreadsheetml/2006/main" count="525" uniqueCount="231">
  <si>
    <t>Type=</t>
  </si>
  <si>
    <t>Function=</t>
  </si>
  <si>
    <t>Create</t>
  </si>
  <si>
    <t>%0D{US}</t>
  </si>
  <si>
    <t>Schedule</t>
  </si>
  <si>
    <t>CREATE</t>
  </si>
  <si>
    <t>Start Date=</t>
  </si>
  <si>
    <t>Define Tenor=</t>
  </si>
  <si>
    <t>Step=</t>
  </si>
  <si>
    <t>Date Bump End=</t>
  </si>
  <si>
    <t>Calendar=</t>
  </si>
  <si>
    <t>Rule=</t>
  </si>
  <si>
    <t>Object=</t>
  </si>
  <si>
    <t>Notional=</t>
  </si>
  <si>
    <t>Carry</t>
  </si>
  <si>
    <t>DayCount=</t>
  </si>
  <si>
    <t>Out Unit=</t>
  </si>
  <si>
    <t>bp</t>
  </si>
  <si>
    <t>Horizon Date=</t>
  </si>
  <si>
    <t>Disc Crv=</t>
  </si>
  <si>
    <t>Yield Curve</t>
  </si>
  <si>
    <t>Currency=</t>
  </si>
  <si>
    <t>%USD</t>
  </si>
  <si>
    <t>%6M</t>
  </si>
  <si>
    <t>%5Y</t>
  </si>
  <si>
    <t>Horizon Date:</t>
  </si>
  <si>
    <t>Spot Date:</t>
  </si>
  <si>
    <t>Dates Input</t>
  </si>
  <si>
    <t>Settle Days:</t>
  </si>
  <si>
    <t>Notional:</t>
  </si>
  <si>
    <t>Pmt Delay:</t>
  </si>
  <si>
    <t>Trade Date=</t>
  </si>
  <si>
    <t>Flt Schedule=</t>
  </si>
  <si>
    <t>Fxd Schedule=</t>
  </si>
  <si>
    <t>%MF</t>
  </si>
  <si>
    <t>Fxd Leg Dir=</t>
  </si>
  <si>
    <t>REC</t>
  </si>
  <si>
    <t>Open End=</t>
  </si>
  <si>
    <t>Implied=</t>
  </si>
  <si>
    <t>Tenor=</t>
  </si>
  <si>
    <t>Date Bump=</t>
  </si>
  <si>
    <t>%GB_LSX</t>
  </si>
  <si>
    <t>Forward</t>
  </si>
  <si>
    <t>End Of Month=</t>
  </si>
  <si>
    <t>%30/360</t>
  </si>
  <si>
    <t>Swap Tenor:</t>
  </si>
  <si>
    <t>Swap Fxd Rate(%):</t>
  </si>
  <si>
    <t>Fxd Leg Step:</t>
  </si>
  <si>
    <t>Fxd Leg Accr Bump:</t>
  </si>
  <si>
    <t>Flt Leg Accr Bump:</t>
  </si>
  <si>
    <t>Accr Calendar:</t>
  </si>
  <si>
    <t>Swap Spread(%):</t>
  </si>
  <si>
    <t>Spot Swap Accr Start:</t>
  </si>
  <si>
    <t>Spot Swap Start Date</t>
  </si>
  <si>
    <t>Fwd Swap Start Date</t>
  </si>
  <si>
    <t>Settle due to Index:</t>
  </si>
  <si>
    <t>Settle due to Accr Cal:</t>
  </si>
  <si>
    <t>Fwd Swap Accr Start:</t>
  </si>
  <si>
    <t>Fair Rate</t>
  </si>
  <si>
    <t>Forc Crv=</t>
  </si>
  <si>
    <t>Issuer=</t>
  </si>
  <si>
    <t>%Risky Issuer</t>
  </si>
  <si>
    <t>%Riskless Issuer</t>
  </si>
  <si>
    <t>Change Dates</t>
  </si>
  <si>
    <t>Method=</t>
  </si>
  <si>
    <t>Keep Dates</t>
  </si>
  <si>
    <t>Shift Dates</t>
  </si>
  <si>
    <t>Roll Curve</t>
  </si>
  <si>
    <t>Handle=</t>
  </si>
  <si>
    <t>DiscCrv_</t>
  </si>
  <si>
    <t>ForcCrv_</t>
  </si>
  <si>
    <t>Fair Rate of Spot Swap using the rolled curves</t>
  </si>
  <si>
    <t>As Forc Curve=</t>
  </si>
  <si>
    <t>Market Data=</t>
  </si>
  <si>
    <t>Modelled Qty=</t>
  </si>
  <si>
    <t>Zero Yield</t>
  </si>
  <si>
    <t>Interp Method=</t>
  </si>
  <si>
    <t>Linear</t>
  </si>
  <si>
    <t>Yield Curve Dep</t>
  </si>
  <si>
    <t>Set=</t>
  </si>
  <si>
    <t>#Maturity</t>
  </si>
  <si>
    <t>#Rate</t>
  </si>
  <si>
    <t>%1M</t>
  </si>
  <si>
    <t>%2M</t>
  </si>
  <si>
    <t>%3M</t>
  </si>
  <si>
    <t>%4M</t>
  </si>
  <si>
    <t>%5M</t>
  </si>
  <si>
    <t>%7M</t>
  </si>
  <si>
    <t>%8M</t>
  </si>
  <si>
    <t>%9M</t>
  </si>
  <si>
    <t>%10M</t>
  </si>
  <si>
    <t>%11M</t>
  </si>
  <si>
    <t>%12M</t>
  </si>
  <si>
    <t>Discounting Yield Curve</t>
  </si>
  <si>
    <t>Forecasting Yield Curve</t>
  </si>
  <si>
    <t>%2Y</t>
  </si>
  <si>
    <t>%3Y</t>
  </si>
  <si>
    <t>%4Y</t>
  </si>
  <si>
    <t>%1Y</t>
  </si>
  <si>
    <t>As Of=</t>
  </si>
  <si>
    <t>CF Model</t>
  </si>
  <si>
    <t>Column Choice=</t>
  </si>
  <si>
    <t>AccrAllFixPmtAmt</t>
  </si>
  <si>
    <t>Generation of Cash Flows</t>
  </si>
  <si>
    <t>Cash Flows of original Swap</t>
  </si>
  <si>
    <t>Use Leg Counter=</t>
  </si>
  <si>
    <t>New Fxd Start=</t>
  </si>
  <si>
    <t>Snap Fxd Start=</t>
  </si>
  <si>
    <t>CFOrig_</t>
  </si>
  <si>
    <t>Left</t>
  </si>
  <si>
    <t>Cash Flows (dirty) of forward Swap entered at Horizon Date</t>
  </si>
  <si>
    <t>Cash Flows (clean) of forward Swap entered at Horizon Date</t>
  </si>
  <si>
    <t>CFFwdDrt_</t>
  </si>
  <si>
    <t>CFFwdCln_</t>
  </si>
  <si>
    <t>Original Spot Swap</t>
  </si>
  <si>
    <t>Dirty Forward  Swap at Horizon Date</t>
  </si>
  <si>
    <t>Clean Forward  Swap at Horizon Date</t>
  </si>
  <si>
    <t>CFRldDrt_</t>
  </si>
  <si>
    <t>Cash Flows (dirty) of forward Swap entered at Horizon Date after being rolled backwards to Spot Date</t>
  </si>
  <si>
    <t>Fxd Start Offset=</t>
  </si>
  <si>
    <t>Use Date Offsets=</t>
  </si>
  <si>
    <t>Min Reset Date=</t>
  </si>
  <si>
    <t>CFRldCln_</t>
  </si>
  <si>
    <t>Cash Flows (clean) of forward Swap entered at Horizon Date after being rolled backwards to Spot Date</t>
  </si>
  <si>
    <t>FltSched_</t>
  </si>
  <si>
    <t>FxdSched_</t>
  </si>
  <si>
    <t>Fxd Leg Accr DC:</t>
  </si>
  <si>
    <t>Dirty Forward  Swap rolled back to Spot</t>
  </si>
  <si>
    <t>Clean Forward  Swap rolled back to Spot</t>
  </si>
  <si>
    <t>Price</t>
  </si>
  <si>
    <t>Models=</t>
  </si>
  <si>
    <t>Markets=</t>
  </si>
  <si>
    <t>Output=</t>
  </si>
  <si>
    <t>CashFlows</t>
  </si>
  <si>
    <t>Market Set</t>
  </si>
  <si>
    <t>Swap</t>
  </si>
  <si>
    <t>Type</t>
  </si>
  <si>
    <t>fwd dirty</t>
  </si>
  <si>
    <t>fwd clean</t>
  </si>
  <si>
    <t>rolled back fwd dirty</t>
  </si>
  <si>
    <t>rolled back fwd clean</t>
  </si>
  <si>
    <t>Input to Fair Rate function</t>
  </si>
  <si>
    <t>Shortened Original  Swap</t>
  </si>
  <si>
    <t>Cash Flows of shortened Swap produced by shifting the original maturity left by  Horizon Date - Spot Date</t>
  </si>
  <si>
    <t>CFShort_</t>
  </si>
  <si>
    <t>Fxd End Offset=</t>
  </si>
  <si>
    <t>Fair Rates of various swap constructions</t>
  </si>
  <si>
    <t>Symbol</t>
  </si>
  <si>
    <t>FD</t>
  </si>
  <si>
    <t>FC</t>
  </si>
  <si>
    <t>RD</t>
  </si>
  <si>
    <t>RC</t>
  </si>
  <si>
    <t>S</t>
  </si>
  <si>
    <t>SH</t>
  </si>
  <si>
    <t>spot original</t>
  </si>
  <si>
    <t>shortened spot original</t>
  </si>
  <si>
    <t>Clean Terms=</t>
  </si>
  <si>
    <t>Rolldown</t>
  </si>
  <si>
    <t>Definition=</t>
  </si>
  <si>
    <t>Fwd as Spot</t>
  </si>
  <si>
    <t>Shorten Spot</t>
  </si>
  <si>
    <t>Deriscope:</t>
  </si>
  <si>
    <t>Manual:</t>
  </si>
  <si>
    <t>Match:</t>
  </si>
  <si>
    <t>Calculation details at:</t>
  </si>
  <si>
    <t>https://www.deriscope.com/products/Function_IRS__Rolldown.html</t>
  </si>
  <si>
    <t>and</t>
  </si>
  <si>
    <t>https://www.deriscope.com/products/Function_IRS__Carry.html</t>
  </si>
  <si>
    <t>Creation of rolled curves</t>
  </si>
  <si>
    <t>RolDiscCrv_</t>
  </si>
  <si>
    <t>RolForcCrv_</t>
  </si>
  <si>
    <t>Rolldown (dirty) using rolled curves</t>
  </si>
  <si>
    <t>Shift Curve</t>
  </si>
  <si>
    <t>Date Spec=</t>
  </si>
  <si>
    <t>By Date</t>
  </si>
  <si>
    <t>Shifted Start=</t>
  </si>
  <si>
    <t>Last Zero DF Date=</t>
  </si>
  <si>
    <t>ModDiscCrv_</t>
  </si>
  <si>
    <t>Fair Rate of Spot Swap using a modified disc curve</t>
  </si>
  <si>
    <t>Creation of modified discounting curve</t>
  </si>
  <si>
    <t>Modify Disc Crv</t>
  </si>
  <si>
    <t>Modify Swap</t>
  </si>
  <si>
    <t>Roll Crv to Hor</t>
  </si>
  <si>
    <t>Method using modified swap</t>
  </si>
  <si>
    <t>Method using modified disc curve</t>
  </si>
  <si>
    <t>Clone</t>
  </si>
  <si>
    <t>Portfolio</t>
  </si>
  <si>
    <t>Tradables=</t>
  </si>
  <si>
    <t>Task</t>
  </si>
  <si>
    <t>Functions=</t>
  </si>
  <si>
    <t>#Function</t>
  </si>
  <si>
    <t>#Target</t>
  </si>
  <si>
    <t>#CommonInput</t>
  </si>
  <si>
    <t>KeySet</t>
  </si>
  <si>
    <t>CarryInput_</t>
  </si>
  <si>
    <t>Portfolio Creation</t>
  </si>
  <si>
    <t>Task Creation</t>
  </si>
  <si>
    <t>CarryTask_</t>
  </si>
  <si>
    <t>Run</t>
  </si>
  <si>
    <t>Task Execution</t>
  </si>
  <si>
    <t>Output</t>
  </si>
  <si>
    <t>FltSched2_</t>
  </si>
  <si>
    <t>FxdSched2_</t>
  </si>
  <si>
    <t>Yield Curve Ois</t>
  </si>
  <si>
    <t>ON Index=</t>
  </si>
  <si>
    <t>%Sofr</t>
  </si>
  <si>
    <t>#Tenor</t>
  </si>
  <si>
    <t>OIS Data Input</t>
  </si>
  <si>
    <t>OIS</t>
  </si>
  <si>
    <t>Build Rule=</t>
  </si>
  <si>
    <t>Compound</t>
  </si>
  <si>
    <t>Obs Lag=</t>
  </si>
  <si>
    <t>Lookback=</t>
  </si>
  <si>
    <t>Rate Cutoff=</t>
  </si>
  <si>
    <t>Gearing=</t>
  </si>
  <si>
    <t>Spread=</t>
  </si>
  <si>
    <t>Flt Pmt Lag=</t>
  </si>
  <si>
    <t>%2B{US_GOVBOND}</t>
  </si>
  <si>
    <t>Fxd Pmt Lag=</t>
  </si>
  <si>
    <t>Flt Leg Step:</t>
  </si>
  <si>
    <t>ON Index:</t>
  </si>
  <si>
    <t>OisFwdCln_</t>
  </si>
  <si>
    <t>OisFwdDrt_</t>
  </si>
  <si>
    <t>OisRldCln_</t>
  </si>
  <si>
    <t>OisRldDrt_</t>
  </si>
  <si>
    <t>OisShort_</t>
  </si>
  <si>
    <t>Ois2_</t>
  </si>
  <si>
    <t>Keep Reset Dates=</t>
  </si>
  <si>
    <t>Calculation Options</t>
  </si>
  <si>
    <t>Keep Reset Dates:</t>
  </si>
  <si>
    <t>Fxd Rate(%)=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</si>
</sst>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dd\-mmm\-yyyy"/>
    <numFmt numFmtId="165" formatCode="_(* #,##0_);_(* \(#,##0\);_(* &quot;-&quot;??_);_(@_)"/>
    <numFmt numFmtId="166" formatCode="0.0000%"/>
    <numFmt numFmtId="167" formatCode="d\ mmm\ yyyy"/>
    <numFmt numFmtId="168" formatCode="0.000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AD2BE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5" xfId="0" applyFont="1" applyFill="1" applyBorder="1" applyAlignment="1">
      <alignment horizontal="right"/>
    </xf>
    <xf numFmtId="0" fontId="0" fillId="3" borderId="0" xfId="0" applyFill="1"/>
    <xf numFmtId="0" fontId="2" fillId="2" borderId="4" xfId="0" applyFont="1" applyFill="1" applyBorder="1" applyAlignment="1">
      <alignment horizontal="right"/>
    </xf>
    <xf numFmtId="164" fontId="3" fillId="2" borderId="5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1" fillId="2" borderId="7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7" fontId="2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3" fontId="4" fillId="0" borderId="0" xfId="1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6" fillId="3" borderId="0" xfId="0" applyFont="1" applyFill="1" applyAlignment="1">
      <alignment horizontal="center"/>
    </xf>
    <xf numFmtId="1" fontId="3" fillId="0" borderId="0" xfId="1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166" fontId="4" fillId="0" borderId="0" xfId="2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66" fontId="11" fillId="0" borderId="0" xfId="2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2" fontId="5" fillId="4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13" fillId="0" borderId="0" xfId="3"/>
    <xf numFmtId="43" fontId="13" fillId="0" borderId="0" xfId="3" applyNumberFormat="1"/>
    <xf numFmtId="2" fontId="8" fillId="4" borderId="0" xfId="0" applyNumberFormat="1" applyFont="1" applyFill="1" applyAlignment="1">
      <alignment horizontal="right"/>
    </xf>
    <xf numFmtId="0" fontId="10" fillId="0" borderId="0" xfId="0" applyFont="1" applyAlignment="1">
      <alignment horizontal="center"/>
    </xf>
    <xf numFmtId="168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3" borderId="0" xfId="0" applyFont="1" applyFill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eriscope.com/products/Function_IRS__Rolldown.html" TargetMode="External"/><Relationship Id="rId1" Type="http://schemas.openxmlformats.org/officeDocument/2006/relationships/hyperlink" Target="https://www.deriscope.com/products/Function_IRS__Carry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83C79-E79B-4D24-A728-36E4C8C42C99}">
  <dimension ref="A1:I4"/>
  <sheetViews>
    <sheetView tabSelected="1" workbookViewId="0">
      <selection activeCell="G12" sqref="G12"/>
    </sheetView>
  </sheetViews>
  <sheetFormatPr defaultRowHeight="15" x14ac:dyDescent="0.25"/>
  <cols>
    <col min="1" max="1" width="20.28515625" bestFit="1" customWidth="1"/>
    <col min="8" max="8" width="9.7109375" customWidth="1"/>
    <col min="9" max="9" width="13.28515625" bestFit="1" customWidth="1"/>
  </cols>
  <sheetData>
    <row r="1" spans="1:9" x14ac:dyDescent="0.25">
      <c r="A1" s="52" t="s">
        <v>164</v>
      </c>
      <c r="H1" s="23"/>
    </row>
    <row r="2" spans="1:9" x14ac:dyDescent="0.25">
      <c r="A2" s="56" t="s">
        <v>167</v>
      </c>
      <c r="H2" s="1"/>
      <c r="I2" s="2"/>
    </row>
    <row r="3" spans="1:9" x14ac:dyDescent="0.25">
      <c r="A3" t="s">
        <v>166</v>
      </c>
      <c r="H3" s="1"/>
      <c r="I3" s="2"/>
    </row>
    <row r="4" spans="1:9" x14ac:dyDescent="0.25">
      <c r="A4" s="56" t="s">
        <v>165</v>
      </c>
      <c r="H4" s="1"/>
      <c r="I4" s="2"/>
    </row>
  </sheetData>
  <hyperlinks>
    <hyperlink ref="A2" r:id="rId1" xr:uid="{6FEAC586-8124-402F-9DEA-03757E136917}"/>
    <hyperlink ref="A4" r:id="rId2" xr:uid="{7660423F-83C9-41E1-B770-308B686406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84B6E-CD72-43D7-9FAE-7EC1F3DAC0D4}">
  <dimension ref="A1:J60"/>
  <sheetViews>
    <sheetView workbookViewId="0">
      <selection activeCell="L6" sqref="L6"/>
    </sheetView>
  </sheetViews>
  <sheetFormatPr defaultRowHeight="15" x14ac:dyDescent="0.25"/>
  <cols>
    <col min="1" max="1" width="3.42578125" customWidth="1"/>
    <col min="2" max="2" width="3.5703125" customWidth="1"/>
    <col min="3" max="4" width="21.140625" customWidth="1"/>
    <col min="5" max="5" width="3" customWidth="1"/>
    <col min="6" max="6" width="2.85546875" customWidth="1"/>
    <col min="7" max="7" width="3.5703125" customWidth="1"/>
    <col min="8" max="9" width="21.140625" customWidth="1"/>
    <col min="10" max="10" width="3" customWidth="1"/>
  </cols>
  <sheetData>
    <row r="1" spans="1:10" ht="15.75" thickBot="1" x14ac:dyDescent="0.3"/>
    <row r="2" spans="1:10" ht="15.75" thickTop="1" x14ac:dyDescent="0.25">
      <c r="B2" s="8"/>
      <c r="C2" s="9"/>
      <c r="D2" s="9"/>
      <c r="E2" s="10"/>
      <c r="G2" s="8"/>
      <c r="H2" s="9"/>
      <c r="I2" s="9"/>
      <c r="J2" s="10"/>
    </row>
    <row r="3" spans="1:10" x14ac:dyDescent="0.25">
      <c r="B3" s="14"/>
      <c r="C3" s="60" t="s">
        <v>93</v>
      </c>
      <c r="D3" s="61"/>
      <c r="E3" s="15"/>
      <c r="G3" s="14"/>
      <c r="H3" s="60" t="s">
        <v>94</v>
      </c>
      <c r="I3" s="61"/>
      <c r="J3" s="15"/>
    </row>
    <row r="4" spans="1:10" x14ac:dyDescent="0.25">
      <c r="A4" s="2"/>
      <c r="B4" s="14"/>
      <c r="C4" s="4" t="str" cm="1">
        <f t="array" ref="C4">_xll.ds(C5:D13)</f>
        <v>&amp;DiscCrv_C4:2.1</v>
      </c>
      <c r="D4" s="17"/>
      <c r="E4" s="15"/>
      <c r="F4" s="2"/>
      <c r="G4" s="14"/>
      <c r="H4" s="4" t="str" cm="1">
        <f t="array" ref="H4">_xll.ds(H5:I13)</f>
        <v>&amp;ForcCrv_H4:2.1</v>
      </c>
      <c r="I4" s="17"/>
      <c r="J4" s="15"/>
    </row>
    <row r="5" spans="1:10" x14ac:dyDescent="0.25">
      <c r="A5" s="2"/>
      <c r="B5" s="14"/>
      <c r="C5" s="1" t="s">
        <v>0</v>
      </c>
      <c r="D5" s="2" t="s">
        <v>20</v>
      </c>
      <c r="E5" s="15"/>
      <c r="F5" s="2"/>
      <c r="G5" s="14"/>
      <c r="H5" s="1" t="s">
        <v>0</v>
      </c>
      <c r="I5" s="2" t="s">
        <v>20</v>
      </c>
      <c r="J5" s="15"/>
    </row>
    <row r="6" spans="1:10" x14ac:dyDescent="0.25">
      <c r="B6" s="14"/>
      <c r="C6" s="1" t="s">
        <v>1</v>
      </c>
      <c r="D6" s="2" t="s">
        <v>2</v>
      </c>
      <c r="E6" s="15"/>
      <c r="G6" s="14"/>
      <c r="H6" s="1" t="s">
        <v>1</v>
      </c>
      <c r="I6" s="2" t="s">
        <v>2</v>
      </c>
      <c r="J6" s="15"/>
    </row>
    <row r="7" spans="1:10" x14ac:dyDescent="0.25">
      <c r="B7" s="14"/>
      <c r="C7" s="1" t="s">
        <v>68</v>
      </c>
      <c r="D7" s="2" t="s">
        <v>69</v>
      </c>
      <c r="E7" s="15"/>
      <c r="G7" s="14"/>
      <c r="H7" s="1" t="s">
        <v>68</v>
      </c>
      <c r="I7" s="2" t="s">
        <v>70</v>
      </c>
      <c r="J7" s="15"/>
    </row>
    <row r="8" spans="1:10" x14ac:dyDescent="0.25">
      <c r="B8" s="14"/>
      <c r="C8" s="1" t="s">
        <v>31</v>
      </c>
      <c r="D8" s="37">
        <f>CarryRoll!$D$4</f>
        <v>44533</v>
      </c>
      <c r="E8" s="15"/>
      <c r="G8" s="14"/>
      <c r="H8" s="1" t="s">
        <v>31</v>
      </c>
      <c r="I8" s="37">
        <f>CarryRoll!$D$4</f>
        <v>44533</v>
      </c>
      <c r="J8" s="15"/>
    </row>
    <row r="9" spans="1:10" x14ac:dyDescent="0.25">
      <c r="B9" s="14"/>
      <c r="C9" s="1" t="s">
        <v>60</v>
      </c>
      <c r="D9" s="2" t="s">
        <v>62</v>
      </c>
      <c r="E9" s="15"/>
      <c r="G9" s="14"/>
      <c r="H9" s="1" t="s">
        <v>60</v>
      </c>
      <c r="I9" s="2" t="s">
        <v>61</v>
      </c>
      <c r="J9" s="15"/>
    </row>
    <row r="10" spans="1:10" x14ac:dyDescent="0.25">
      <c r="B10" s="14"/>
      <c r="C10" s="1" t="s">
        <v>21</v>
      </c>
      <c r="D10" s="2" t="s">
        <v>22</v>
      </c>
      <c r="E10" s="15"/>
      <c r="G10" s="14"/>
      <c r="H10" s="1" t="s">
        <v>21</v>
      </c>
      <c r="I10" s="2" t="s">
        <v>22</v>
      </c>
      <c r="J10" s="15"/>
    </row>
    <row r="11" spans="1:10" x14ac:dyDescent="0.25">
      <c r="B11" s="14"/>
      <c r="C11" s="1" t="s">
        <v>73</v>
      </c>
      <c r="D11" s="3" t="str">
        <f>$C$15</f>
        <v>&amp;YldCrvOis_C15:2.1</v>
      </c>
      <c r="E11" s="15"/>
      <c r="G11" s="14"/>
      <c r="H11" s="1" t="s">
        <v>73</v>
      </c>
      <c r="I11" s="3" t="str">
        <f>$H$15</f>
        <v>&amp;YldCrvDep_H15:2.1</v>
      </c>
      <c r="J11" s="15"/>
    </row>
    <row r="12" spans="1:10" x14ac:dyDescent="0.25">
      <c r="B12" s="14"/>
      <c r="C12" s="1" t="s">
        <v>74</v>
      </c>
      <c r="D12" s="2" t="s">
        <v>75</v>
      </c>
      <c r="E12" s="15"/>
      <c r="G12" s="14"/>
      <c r="H12" s="1" t="s">
        <v>74</v>
      </c>
      <c r="I12" s="2" t="s">
        <v>75</v>
      </c>
      <c r="J12" s="15"/>
    </row>
    <row r="13" spans="1:10" x14ac:dyDescent="0.25">
      <c r="B13" s="14"/>
      <c r="C13" s="1" t="s">
        <v>76</v>
      </c>
      <c r="D13" s="2" t="s">
        <v>77</v>
      </c>
      <c r="E13" s="15"/>
      <c r="G13" s="14"/>
      <c r="H13" s="1" t="s">
        <v>76</v>
      </c>
      <c r="I13" s="2" t="s">
        <v>77</v>
      </c>
      <c r="J13" s="15"/>
    </row>
    <row r="14" spans="1:10" x14ac:dyDescent="0.25">
      <c r="B14" s="14"/>
      <c r="C14" s="17"/>
      <c r="D14" s="17"/>
      <c r="E14" s="15"/>
      <c r="G14" s="14"/>
      <c r="J14" s="15"/>
    </row>
    <row r="15" spans="1:10" x14ac:dyDescent="0.25">
      <c r="B15" s="14"/>
      <c r="C15" s="4" t="str" cm="1">
        <f t="array" ref="C15">_xll.ds(C16:D18,C20,C21:D37)</f>
        <v>&amp;YldCrvOis_C15:2.1</v>
      </c>
      <c r="D15" s="17"/>
      <c r="E15" s="15"/>
      <c r="G15" s="14"/>
      <c r="H15" s="4" t="str" cm="1">
        <f t="array" ref="H15">_xll.ds(H16:I17,H19,H20:I36)</f>
        <v>&amp;YldCrvDep_H15:2.1</v>
      </c>
      <c r="J15" s="15"/>
    </row>
    <row r="16" spans="1:10" x14ac:dyDescent="0.25">
      <c r="B16" s="14"/>
      <c r="C16" s="1" t="s">
        <v>0</v>
      </c>
      <c r="D16" s="2" t="s">
        <v>203</v>
      </c>
      <c r="E16" s="15"/>
      <c r="G16" s="14"/>
      <c r="H16" s="1" t="s">
        <v>0</v>
      </c>
      <c r="I16" s="2" t="s">
        <v>78</v>
      </c>
      <c r="J16" s="15"/>
    </row>
    <row r="17" spans="2:10" x14ac:dyDescent="0.25">
      <c r="B17" s="14"/>
      <c r="C17" s="1" t="s">
        <v>1</v>
      </c>
      <c r="D17" s="2" t="s">
        <v>5</v>
      </c>
      <c r="E17" s="15"/>
      <c r="G17" s="14"/>
      <c r="H17" s="1" t="s">
        <v>1</v>
      </c>
      <c r="I17" s="2" t="s">
        <v>5</v>
      </c>
      <c r="J17" s="15"/>
    </row>
    <row r="18" spans="2:10" x14ac:dyDescent="0.25">
      <c r="B18" s="14"/>
      <c r="C18" s="1" t="s">
        <v>204</v>
      </c>
      <c r="D18" s="2" t="s">
        <v>205</v>
      </c>
      <c r="E18" s="15"/>
      <c r="G18" s="14"/>
      <c r="J18" s="15"/>
    </row>
    <row r="19" spans="2:10" x14ac:dyDescent="0.25">
      <c r="B19" s="14"/>
      <c r="C19" s="17"/>
      <c r="D19" s="17"/>
      <c r="E19" s="15"/>
      <c r="G19" s="14"/>
      <c r="H19" s="1" t="s">
        <v>79</v>
      </c>
      <c r="J19" s="15"/>
    </row>
    <row r="20" spans="2:10" x14ac:dyDescent="0.25">
      <c r="B20" s="14"/>
      <c r="C20" s="1" t="s">
        <v>79</v>
      </c>
      <c r="D20" s="17"/>
      <c r="E20" s="15"/>
      <c r="G20" s="14"/>
      <c r="H20" s="2" t="s">
        <v>80</v>
      </c>
      <c r="I20" s="2" t="s">
        <v>81</v>
      </c>
      <c r="J20" s="15"/>
    </row>
    <row r="21" spans="2:10" x14ac:dyDescent="0.25">
      <c r="B21" s="14"/>
      <c r="C21" s="2" t="s">
        <v>206</v>
      </c>
      <c r="D21" s="2" t="s">
        <v>81</v>
      </c>
      <c r="E21" s="15"/>
      <c r="G21" s="32"/>
      <c r="H21" s="3" t="str">
        <f t="shared" ref="H21:H36" si="0">C22</f>
        <v>%1M</v>
      </c>
      <c r="I21" s="3">
        <f t="shared" ref="I21:I36" si="1">D22+0.01</f>
        <v>0.05</v>
      </c>
      <c r="J21" s="33"/>
    </row>
    <row r="22" spans="2:10" x14ac:dyDescent="0.25">
      <c r="B22" s="32"/>
      <c r="C22" s="2" t="s">
        <v>82</v>
      </c>
      <c r="D22" s="2">
        <v>0.04</v>
      </c>
      <c r="E22" s="33"/>
      <c r="G22" s="14"/>
      <c r="H22" s="3" t="str">
        <f t="shared" si="0"/>
        <v>%2M</v>
      </c>
      <c r="I22" s="3">
        <f t="shared" si="1"/>
        <v>5.1000000000000004E-2</v>
      </c>
      <c r="J22" s="15"/>
    </row>
    <row r="23" spans="2:10" x14ac:dyDescent="0.25">
      <c r="B23" s="14"/>
      <c r="C23" s="2" t="s">
        <v>83</v>
      </c>
      <c r="D23" s="2">
        <v>4.1000000000000002E-2</v>
      </c>
      <c r="E23" s="15"/>
      <c r="G23" s="14"/>
      <c r="H23" s="3" t="str">
        <f t="shared" si="0"/>
        <v>%3M</v>
      </c>
      <c r="I23" s="3">
        <f t="shared" si="1"/>
        <v>5.2000000000000005E-2</v>
      </c>
      <c r="J23" s="15"/>
    </row>
    <row r="24" spans="2:10" x14ac:dyDescent="0.25">
      <c r="B24" s="14"/>
      <c r="C24" s="2" t="s">
        <v>84</v>
      </c>
      <c r="D24" s="2">
        <v>4.2000000000000003E-2</v>
      </c>
      <c r="E24" s="15"/>
      <c r="G24" s="14"/>
      <c r="H24" s="3" t="str">
        <f t="shared" si="0"/>
        <v>%4M</v>
      </c>
      <c r="I24" s="3">
        <f t="shared" si="1"/>
        <v>5.2999999999999999E-2</v>
      </c>
      <c r="J24" s="15"/>
    </row>
    <row r="25" spans="2:10" x14ac:dyDescent="0.25">
      <c r="B25" s="14"/>
      <c r="C25" s="2" t="s">
        <v>85</v>
      </c>
      <c r="D25" s="2">
        <v>4.2999999999999997E-2</v>
      </c>
      <c r="E25" s="15"/>
      <c r="G25" s="14"/>
      <c r="H25" s="3" t="str">
        <f t="shared" si="0"/>
        <v>%5M</v>
      </c>
      <c r="I25" s="3">
        <f t="shared" si="1"/>
        <v>5.3999999999999999E-2</v>
      </c>
      <c r="J25" s="15"/>
    </row>
    <row r="26" spans="2:10" x14ac:dyDescent="0.25">
      <c r="B26" s="14"/>
      <c r="C26" s="2" t="s">
        <v>86</v>
      </c>
      <c r="D26" s="2">
        <v>4.3999999999999997E-2</v>
      </c>
      <c r="E26" s="15"/>
      <c r="G26" s="14"/>
      <c r="H26" s="3" t="str">
        <f t="shared" si="0"/>
        <v>%6M</v>
      </c>
      <c r="I26" s="3">
        <f t="shared" si="1"/>
        <v>5.5E-2</v>
      </c>
      <c r="J26" s="15"/>
    </row>
    <row r="27" spans="2:10" x14ac:dyDescent="0.25">
      <c r="B27" s="14"/>
      <c r="C27" s="2" t="s">
        <v>23</v>
      </c>
      <c r="D27" s="2">
        <v>4.4999999999999998E-2</v>
      </c>
      <c r="E27" s="15"/>
      <c r="G27" s="14"/>
      <c r="H27" s="3" t="str">
        <f t="shared" si="0"/>
        <v>%7M</v>
      </c>
      <c r="I27" s="3">
        <f t="shared" si="1"/>
        <v>5.6000000000000001E-2</v>
      </c>
      <c r="J27" s="15"/>
    </row>
    <row r="28" spans="2:10" x14ac:dyDescent="0.25">
      <c r="B28" s="14"/>
      <c r="C28" s="2" t="s">
        <v>87</v>
      </c>
      <c r="D28" s="2">
        <v>4.5999999999999999E-2</v>
      </c>
      <c r="E28" s="15"/>
      <c r="G28" s="14"/>
      <c r="H28" s="3" t="str">
        <f t="shared" si="0"/>
        <v>%8M</v>
      </c>
      <c r="I28" s="3">
        <f t="shared" si="1"/>
        <v>5.7000000000000002E-2</v>
      </c>
      <c r="J28" s="15"/>
    </row>
    <row r="29" spans="2:10" x14ac:dyDescent="0.25">
      <c r="B29" s="14"/>
      <c r="C29" s="2" t="s">
        <v>88</v>
      </c>
      <c r="D29" s="2">
        <v>4.7E-2</v>
      </c>
      <c r="E29" s="15"/>
      <c r="G29" s="14"/>
      <c r="H29" s="3" t="str">
        <f t="shared" si="0"/>
        <v>%9M</v>
      </c>
      <c r="I29" s="3">
        <f t="shared" si="1"/>
        <v>5.8000000000000003E-2</v>
      </c>
      <c r="J29" s="15"/>
    </row>
    <row r="30" spans="2:10" x14ac:dyDescent="0.25">
      <c r="B30" s="14"/>
      <c r="C30" s="2" t="s">
        <v>89</v>
      </c>
      <c r="D30" s="2">
        <v>4.8000000000000001E-2</v>
      </c>
      <c r="E30" s="15"/>
      <c r="G30" s="14"/>
      <c r="H30" s="3" t="str">
        <f t="shared" si="0"/>
        <v>%10M</v>
      </c>
      <c r="I30" s="3">
        <f t="shared" si="1"/>
        <v>5.9000000000000004E-2</v>
      </c>
      <c r="J30" s="15"/>
    </row>
    <row r="31" spans="2:10" x14ac:dyDescent="0.25">
      <c r="B31" s="14"/>
      <c r="C31" s="2" t="s">
        <v>90</v>
      </c>
      <c r="D31" s="2">
        <v>4.9000000000000002E-2</v>
      </c>
      <c r="E31" s="15"/>
      <c r="G31" s="14"/>
      <c r="H31" s="3" t="str">
        <f t="shared" si="0"/>
        <v>%11M</v>
      </c>
      <c r="I31" s="3">
        <f t="shared" si="1"/>
        <v>6.0000000000000005E-2</v>
      </c>
      <c r="J31" s="15"/>
    </row>
    <row r="32" spans="2:10" x14ac:dyDescent="0.25">
      <c r="B32" s="14"/>
      <c r="C32" s="2" t="s">
        <v>91</v>
      </c>
      <c r="D32" s="2">
        <v>0.05</v>
      </c>
      <c r="E32" s="15"/>
      <c r="G32" s="14"/>
      <c r="H32" s="3" t="str">
        <f t="shared" si="0"/>
        <v>%12M</v>
      </c>
      <c r="I32" s="3">
        <f t="shared" si="1"/>
        <v>6.0999999999999999E-2</v>
      </c>
      <c r="J32" s="15"/>
    </row>
    <row r="33" spans="2:10" x14ac:dyDescent="0.25">
      <c r="B33" s="14"/>
      <c r="C33" s="2" t="s">
        <v>92</v>
      </c>
      <c r="D33" s="2">
        <v>5.0999999999999997E-2</v>
      </c>
      <c r="E33" s="15"/>
      <c r="G33" s="14"/>
      <c r="H33" s="3" t="str">
        <f t="shared" si="0"/>
        <v>%2Y</v>
      </c>
      <c r="I33" s="3">
        <f t="shared" si="1"/>
        <v>6.9999999999999993E-2</v>
      </c>
      <c r="J33" s="15"/>
    </row>
    <row r="34" spans="2:10" x14ac:dyDescent="0.25">
      <c r="B34" s="14"/>
      <c r="C34" s="2" t="s">
        <v>95</v>
      </c>
      <c r="D34" s="2">
        <v>0.06</v>
      </c>
      <c r="E34" s="15"/>
      <c r="G34" s="14"/>
      <c r="H34" s="3" t="str">
        <f t="shared" si="0"/>
        <v>%3Y</v>
      </c>
      <c r="I34" s="3">
        <f t="shared" si="1"/>
        <v>0.08</v>
      </c>
      <c r="J34" s="15"/>
    </row>
    <row r="35" spans="2:10" x14ac:dyDescent="0.25">
      <c r="B35" s="14"/>
      <c r="C35" s="2" t="s">
        <v>96</v>
      </c>
      <c r="D35" s="2">
        <v>7.0000000000000007E-2</v>
      </c>
      <c r="E35" s="15"/>
      <c r="G35" s="14"/>
      <c r="H35" s="3" t="str">
        <f t="shared" si="0"/>
        <v>%4Y</v>
      </c>
      <c r="I35" s="3">
        <f t="shared" si="1"/>
        <v>0.09</v>
      </c>
      <c r="J35" s="15"/>
    </row>
    <row r="36" spans="2:10" x14ac:dyDescent="0.25">
      <c r="B36" s="14"/>
      <c r="C36" s="2" t="s">
        <v>97</v>
      </c>
      <c r="D36" s="2">
        <v>0.08</v>
      </c>
      <c r="E36" s="15"/>
      <c r="G36" s="14"/>
      <c r="H36" s="3" t="str">
        <f t="shared" si="0"/>
        <v>%5Y</v>
      </c>
      <c r="I36" s="3">
        <f t="shared" si="1"/>
        <v>9.9999999999999992E-2</v>
      </c>
      <c r="J36" s="15"/>
    </row>
    <row r="37" spans="2:10" ht="15.75" thickBot="1" x14ac:dyDescent="0.3">
      <c r="B37" s="14"/>
      <c r="C37" s="2" t="s">
        <v>24</v>
      </c>
      <c r="D37" s="2">
        <v>0.09</v>
      </c>
      <c r="E37" s="15"/>
      <c r="G37" s="11"/>
      <c r="H37" s="12"/>
      <c r="I37" s="12"/>
      <c r="J37" s="13"/>
    </row>
    <row r="38" spans="2:10" ht="16.5" thickTop="1" thickBot="1" x14ac:dyDescent="0.3">
      <c r="B38" s="11"/>
      <c r="C38" s="12"/>
      <c r="D38" s="12"/>
      <c r="E38" s="13"/>
    </row>
    <row r="39" spans="2:10" ht="15.75" thickTop="1" x14ac:dyDescent="0.25"/>
    <row r="56" spans="3:8" x14ac:dyDescent="0.25">
      <c r="H56" s="2"/>
    </row>
    <row r="57" spans="3:8" x14ac:dyDescent="0.25">
      <c r="C57" s="2"/>
      <c r="H57" s="2"/>
    </row>
    <row r="58" spans="3:8" x14ac:dyDescent="0.25">
      <c r="C58" s="2"/>
      <c r="H58" s="2"/>
    </row>
    <row r="59" spans="3:8" x14ac:dyDescent="0.25">
      <c r="C59" s="2"/>
      <c r="H59" s="2"/>
    </row>
    <row r="60" spans="3:8" x14ac:dyDescent="0.25">
      <c r="C60" s="2"/>
    </row>
  </sheetData>
  <mergeCells count="2">
    <mergeCell ref="H3:I3"/>
    <mergeCell ref="C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C58A4-827E-467D-B3FD-F035194C98F8}">
  <dimension ref="B1:AS134"/>
  <sheetViews>
    <sheetView zoomScaleNormal="100" workbookViewId="0">
      <selection activeCell="K2" sqref="K2"/>
    </sheetView>
  </sheetViews>
  <sheetFormatPr defaultRowHeight="15" x14ac:dyDescent="0.25"/>
  <cols>
    <col min="1" max="2" width="3.42578125" customWidth="1"/>
    <col min="3" max="3" width="22.140625" customWidth="1"/>
    <col min="4" max="4" width="18.85546875" customWidth="1"/>
    <col min="5" max="5" width="2.85546875" customWidth="1"/>
    <col min="6" max="6" width="3.28515625" customWidth="1"/>
    <col min="7" max="7" width="3.42578125" customWidth="1"/>
    <col min="8" max="8" width="19.7109375" customWidth="1"/>
    <col min="9" max="9" width="19.5703125" bestFit="1" customWidth="1"/>
    <col min="10" max="11" width="3.28515625" customWidth="1"/>
    <col min="12" max="12" width="3.140625" customWidth="1"/>
    <col min="13" max="13" width="12.140625" bestFit="1" customWidth="1"/>
    <col min="14" max="14" width="13.28515625" customWidth="1"/>
    <col min="15" max="15" width="13" customWidth="1"/>
    <col min="16" max="16" width="16" customWidth="1"/>
    <col min="17" max="17" width="18.5703125" bestFit="1" customWidth="1"/>
    <col min="18" max="18" width="13.5703125" customWidth="1"/>
    <col min="19" max="19" width="9.140625" bestFit="1" customWidth="1"/>
    <col min="20" max="20" width="3.85546875" hidden="1" customWidth="1"/>
    <col min="21" max="21" width="0" hidden="1" customWidth="1"/>
    <col min="22" max="22" width="3" customWidth="1"/>
    <col min="23" max="23" width="2.85546875" customWidth="1"/>
    <col min="24" max="24" width="3" customWidth="1"/>
    <col min="25" max="25" width="22.85546875" customWidth="1"/>
    <col min="26" max="26" width="22" customWidth="1"/>
    <col min="27" max="27" width="8.7109375" bestFit="1" customWidth="1"/>
    <col min="28" max="28" width="8.140625" bestFit="1" customWidth="1"/>
    <col min="29" max="30" width="2.85546875" customWidth="1"/>
    <col min="31" max="31" width="3.140625" customWidth="1"/>
    <col min="32" max="32" width="17.7109375" bestFit="1" customWidth="1"/>
    <col min="33" max="33" width="21.140625" customWidth="1"/>
    <col min="34" max="34" width="2.85546875" customWidth="1"/>
    <col min="35" max="35" width="3" customWidth="1"/>
    <col min="36" max="36" width="3.140625" customWidth="1"/>
    <col min="37" max="37" width="17.7109375" bestFit="1" customWidth="1"/>
    <col min="38" max="38" width="15.28515625" customWidth="1"/>
    <col min="39" max="39" width="2.85546875" customWidth="1"/>
    <col min="40" max="41" width="3" customWidth="1"/>
    <col min="42" max="42" width="14.7109375" customWidth="1"/>
    <col min="43" max="43" width="17.7109375" customWidth="1"/>
    <col min="44" max="44" width="3.5703125" customWidth="1"/>
    <col min="45" max="45" width="3.140625" customWidth="1"/>
  </cols>
  <sheetData>
    <row r="1" spans="2:45" ht="15.75" thickBot="1" x14ac:dyDescent="0.3">
      <c r="B1" s="55"/>
    </row>
    <row r="2" spans="2:45" ht="15.75" thickTop="1" x14ac:dyDescent="0.25">
      <c r="B2" s="8"/>
      <c r="C2" s="9"/>
      <c r="D2" s="9"/>
      <c r="E2" s="10"/>
      <c r="G2" s="8"/>
      <c r="H2" s="9"/>
      <c r="I2" s="9"/>
      <c r="J2" s="10"/>
      <c r="L2" s="8"/>
      <c r="M2" s="9"/>
      <c r="N2" s="9"/>
      <c r="O2" s="9"/>
      <c r="P2" s="9"/>
      <c r="Q2" s="9"/>
      <c r="R2" s="9"/>
      <c r="S2" s="9"/>
      <c r="T2" s="9"/>
      <c r="U2" s="9"/>
      <c r="V2" s="10"/>
      <c r="X2" s="8"/>
      <c r="Y2" s="9"/>
      <c r="Z2" s="9"/>
      <c r="AA2" s="9"/>
      <c r="AB2" s="9"/>
      <c r="AC2" s="10"/>
      <c r="AE2" s="8"/>
      <c r="AF2" s="9"/>
      <c r="AG2" s="9"/>
      <c r="AH2" s="10"/>
      <c r="AJ2" s="8"/>
      <c r="AK2" s="9"/>
      <c r="AL2" s="9"/>
      <c r="AM2" s="10"/>
      <c r="AO2" s="8"/>
      <c r="AP2" s="9"/>
      <c r="AQ2" s="9"/>
      <c r="AR2" s="10"/>
    </row>
    <row r="3" spans="2:45" x14ac:dyDescent="0.25">
      <c r="B3" s="14"/>
      <c r="C3" s="60" t="s">
        <v>27</v>
      </c>
      <c r="D3" s="61"/>
      <c r="E3" s="15"/>
      <c r="G3" s="14"/>
      <c r="H3" s="60" t="s">
        <v>114</v>
      </c>
      <c r="I3" s="61"/>
      <c r="J3" s="15"/>
      <c r="L3" s="14"/>
      <c r="M3" s="60" t="s">
        <v>104</v>
      </c>
      <c r="N3" s="61"/>
      <c r="O3" s="61"/>
      <c r="P3" s="61"/>
      <c r="Q3" s="61"/>
      <c r="R3" s="61"/>
      <c r="S3" s="61"/>
      <c r="T3" s="61"/>
      <c r="U3" s="61"/>
      <c r="V3" s="15"/>
      <c r="X3" s="14"/>
      <c r="Y3" s="60" t="s">
        <v>146</v>
      </c>
      <c r="Z3" s="61"/>
      <c r="AA3" s="61"/>
      <c r="AB3" s="43"/>
      <c r="AC3" s="15"/>
      <c r="AE3" s="14"/>
      <c r="AF3" s="60" t="str">
        <f>"Carry (clean): "&amp;$AB$6&amp;" - "&amp;$AB$5</f>
        <v>Carry (clean): FC - S</v>
      </c>
      <c r="AG3" s="61"/>
      <c r="AH3" s="15"/>
      <c r="AJ3" s="14"/>
      <c r="AK3" s="60" t="str">
        <f>"Rolldown (clean): "&amp;$AB$5&amp;" - "&amp;$AB$8</f>
        <v>Rolldown (clean): S - RC</v>
      </c>
      <c r="AL3" s="61"/>
      <c r="AM3" s="15"/>
      <c r="AO3" s="14"/>
      <c r="AP3" s="60" t="str">
        <f>"Rolldown (shortened bond): "&amp;$AB$5&amp;" - "&amp;$AB$10</f>
        <v>Rolldown (shortened bond): S - SH</v>
      </c>
      <c r="AQ3" s="61"/>
      <c r="AR3" s="15"/>
    </row>
    <row r="4" spans="2:45" x14ac:dyDescent="0.25">
      <c r="B4" s="14"/>
      <c r="C4" t="s">
        <v>26</v>
      </c>
      <c r="D4" s="36">
        <v>44533</v>
      </c>
      <c r="E4" s="15"/>
      <c r="G4" s="14"/>
      <c r="H4" s="4" t="str" cm="1">
        <f t="array" ref="H4">_xll.ds(H5:I20)</f>
        <v>&amp;ois__H4:1.1</v>
      </c>
      <c r="I4" s="17"/>
      <c r="J4" s="15"/>
      <c r="L4" s="14"/>
      <c r="M4" s="4" t="str" cm="1">
        <f t="array" ref="M4:T14">_xll.ds("ObjectTools::Show","Reference=",$C$37)</f>
        <v>#AccrStart</v>
      </c>
      <c r="N4" s="4" t="str">
        <v>#AccrEnd</v>
      </c>
      <c r="O4" s="4" t="str">
        <v>#Fixing</v>
      </c>
      <c r="P4" s="4" t="str">
        <v>#FixingStart</v>
      </c>
      <c r="Q4" s="4" t="str">
        <v>#FixingEnd</v>
      </c>
      <c r="R4" s="4" t="str">
        <v>#PmtDate</v>
      </c>
      <c r="S4" s="4" t="str">
        <v>#Amount</v>
      </c>
      <c r="T4" s="4" t="str">
        <v>#Counter</v>
      </c>
      <c r="U4" s="4"/>
      <c r="V4" s="15"/>
      <c r="W4" s="2"/>
      <c r="X4" s="14"/>
      <c r="Y4" s="47" t="s">
        <v>136</v>
      </c>
      <c r="Z4" s="47" t="s">
        <v>135</v>
      </c>
      <c r="AA4" s="48" t="s">
        <v>58</v>
      </c>
      <c r="AB4" s="48" t="s">
        <v>147</v>
      </c>
      <c r="AC4" s="15"/>
      <c r="AE4" s="14"/>
      <c r="AF4" s="52" t="s">
        <v>163</v>
      </c>
      <c r="AG4" s="54" t="b">
        <f>AG5=AG6</f>
        <v>1</v>
      </c>
      <c r="AH4" s="15"/>
      <c r="AJ4" s="14"/>
      <c r="AK4" s="52" t="s">
        <v>163</v>
      </c>
      <c r="AL4" s="54" t="b">
        <f>AL5=AL6</f>
        <v>1</v>
      </c>
      <c r="AM4" s="15"/>
      <c r="AO4" s="14"/>
      <c r="AP4" s="52" t="s">
        <v>163</v>
      </c>
      <c r="AQ4" s="54" t="b">
        <f>AQ5=AQ6</f>
        <v>1</v>
      </c>
      <c r="AR4" s="15"/>
    </row>
    <row r="5" spans="2:45" x14ac:dyDescent="0.25">
      <c r="B5" s="14"/>
      <c r="C5" s="7" t="s">
        <v>25</v>
      </c>
      <c r="D5" s="36">
        <v>44805</v>
      </c>
      <c r="E5" s="16"/>
      <c r="G5" s="14"/>
      <c r="H5" s="1" t="s">
        <v>0</v>
      </c>
      <c r="I5" s="2" t="s">
        <v>208</v>
      </c>
      <c r="J5" s="15"/>
      <c r="L5" s="14"/>
      <c r="M5" s="39">
        <v>44537</v>
      </c>
      <c r="N5" s="39">
        <v>44627</v>
      </c>
      <c r="O5" s="39">
        <v>44624</v>
      </c>
      <c r="P5" s="39">
        <v>44537</v>
      </c>
      <c r="Q5" s="39">
        <v>44627</v>
      </c>
      <c r="R5" s="39">
        <v>44629</v>
      </c>
      <c r="S5" s="59">
        <v>-12.870916032472257</v>
      </c>
      <c r="T5" s="4">
        <v>1</v>
      </c>
      <c r="U5" s="4"/>
      <c r="V5" s="15"/>
      <c r="W5" s="2"/>
      <c r="X5" s="14"/>
      <c r="Y5" s="1" t="s">
        <v>154</v>
      </c>
      <c r="Z5" s="3" t="str">
        <f>$H$4</f>
        <v>&amp;ois__H4:1.1</v>
      </c>
      <c r="AA5" s="49" cm="1">
        <f t="array" ref="AA5">_xll.ds("FairRate",Z5,$H$114:$I$115)</f>
        <v>6.75417906195247E-2</v>
      </c>
      <c r="AB5" s="51" t="s">
        <v>152</v>
      </c>
      <c r="AC5" s="15"/>
      <c r="AE5" s="14"/>
      <c r="AF5" s="52" t="s">
        <v>162</v>
      </c>
      <c r="AG5" s="45">
        <f>10000*($AA$6-$AA$5)</f>
        <v>52.648848983600502</v>
      </c>
      <c r="AH5" s="15"/>
      <c r="AJ5" s="14"/>
      <c r="AK5" s="52" t="s">
        <v>162</v>
      </c>
      <c r="AL5" s="45">
        <f>10000*($AA$5-$AA$8)</f>
        <v>54.002468595838806</v>
      </c>
      <c r="AM5" s="15"/>
      <c r="AO5" s="14"/>
      <c r="AP5" s="52" t="s">
        <v>162</v>
      </c>
      <c r="AQ5" s="45">
        <f>10000*($AA$5-$AA$10)</f>
        <v>53.416295474052326</v>
      </c>
      <c r="AR5" s="15"/>
    </row>
    <row r="6" spans="2:45" x14ac:dyDescent="0.25">
      <c r="B6" s="14"/>
      <c r="C6" s="60" t="s">
        <v>207</v>
      </c>
      <c r="D6" s="61"/>
      <c r="E6" s="16"/>
      <c r="G6" s="14"/>
      <c r="H6" s="1" t="s">
        <v>1</v>
      </c>
      <c r="I6" s="2" t="s">
        <v>2</v>
      </c>
      <c r="J6" s="15"/>
      <c r="L6" s="14"/>
      <c r="M6" s="39">
        <v>44537</v>
      </c>
      <c r="N6" s="39">
        <v>44902</v>
      </c>
      <c r="O6" s="39" t="str">
        <v/>
      </c>
      <c r="P6" s="39" t="str">
        <v/>
      </c>
      <c r="Q6" s="39" t="str">
        <v/>
      </c>
      <c r="R6" s="39">
        <v>44904</v>
      </c>
      <c r="S6" s="59">
        <v>40</v>
      </c>
      <c r="T6" s="4">
        <v>5</v>
      </c>
      <c r="U6" s="4"/>
      <c r="V6" s="15"/>
      <c r="X6" s="14"/>
      <c r="Y6" s="1" t="s">
        <v>138</v>
      </c>
      <c r="Z6" s="3" t="str">
        <f>$H$59</f>
        <v>&amp;OisFwdCln_H59:1.1</v>
      </c>
      <c r="AA6" s="49" cm="1">
        <f t="array" ref="AA6">_xll.ds("FairRate",Z6,$H$114:$I$115)</f>
        <v>7.280667551788475E-2</v>
      </c>
      <c r="AB6" s="51" t="s">
        <v>149</v>
      </c>
      <c r="AC6" s="19"/>
      <c r="AE6" s="20"/>
      <c r="AF6" s="52" t="s">
        <v>161</v>
      </c>
      <c r="AG6" s="57" cm="1">
        <f t="array" ref="AG6">_xll.ds(AF7:AG15)</f>
        <v>52.648848983600502</v>
      </c>
      <c r="AH6" s="15"/>
      <c r="AJ6" s="20"/>
      <c r="AK6" s="52" t="s">
        <v>161</v>
      </c>
      <c r="AL6" s="57" cm="1">
        <f t="array" ref="AL6">_xll.ds(AK7:AL15)</f>
        <v>54.002468595838806</v>
      </c>
      <c r="AM6" s="15"/>
      <c r="AO6" s="20"/>
      <c r="AP6" s="52" t="s">
        <v>161</v>
      </c>
      <c r="AQ6" s="53" cm="1">
        <f t="array" ref="AQ6">_xll.ds(AP7:AQ14)</f>
        <v>53.416295474052326</v>
      </c>
      <c r="AR6" s="15"/>
    </row>
    <row r="7" spans="2:45" x14ac:dyDescent="0.25">
      <c r="B7" s="14"/>
      <c r="C7" s="7" t="s">
        <v>220</v>
      </c>
      <c r="D7" s="2" t="s">
        <v>205</v>
      </c>
      <c r="E7" s="16"/>
      <c r="G7" s="14"/>
      <c r="H7" s="1" t="s">
        <v>204</v>
      </c>
      <c r="I7" s="3" t="str">
        <f>$D$7</f>
        <v>%Sofr</v>
      </c>
      <c r="J7" s="15"/>
      <c r="L7" s="14"/>
      <c r="M7" s="39">
        <v>44627</v>
      </c>
      <c r="N7" s="39">
        <v>44719</v>
      </c>
      <c r="O7" s="39">
        <v>44718</v>
      </c>
      <c r="P7" s="39">
        <v>44627</v>
      </c>
      <c r="Q7" s="39">
        <v>44719</v>
      </c>
      <c r="R7" s="39">
        <v>44721</v>
      </c>
      <c r="S7" s="59">
        <v>-14.475861961402936</v>
      </c>
      <c r="T7" s="4">
        <v>2</v>
      </c>
      <c r="U7" s="4"/>
      <c r="V7" s="15"/>
      <c r="X7" s="14"/>
      <c r="Y7" s="1" t="s">
        <v>137</v>
      </c>
      <c r="Z7" s="3" t="str">
        <f>$H$69</f>
        <v>&amp;OisFwdDrt_H69:1.1</v>
      </c>
      <c r="AA7" s="49" cm="1">
        <f t="array" ref="AA7">_xll.ds("FairRate",Z7,$H$114:$I$115)</f>
        <v>5.2914056712355322E-2</v>
      </c>
      <c r="AB7" s="51" t="s">
        <v>148</v>
      </c>
      <c r="AC7" s="15"/>
      <c r="AD7" s="5"/>
      <c r="AE7" s="14"/>
      <c r="AF7" s="1" t="s">
        <v>12</v>
      </c>
      <c r="AG7" s="3" t="str">
        <f>$H$4</f>
        <v>&amp;ois__H4:1.1</v>
      </c>
      <c r="AH7" s="15"/>
      <c r="AJ7" s="14"/>
      <c r="AK7" s="1" t="s">
        <v>12</v>
      </c>
      <c r="AL7" s="3" t="str">
        <f>$H$4</f>
        <v>&amp;ois__H4:1.1</v>
      </c>
      <c r="AM7" s="15"/>
      <c r="AO7" s="14"/>
      <c r="AP7" s="1" t="s">
        <v>12</v>
      </c>
      <c r="AQ7" s="3" t="str">
        <f>$H$4</f>
        <v>&amp;ois__H4:1.1</v>
      </c>
      <c r="AR7" s="15"/>
    </row>
    <row r="8" spans="2:45" x14ac:dyDescent="0.25">
      <c r="B8" s="14"/>
      <c r="C8" s="7" t="s">
        <v>28</v>
      </c>
      <c r="D8" s="2">
        <v>2</v>
      </c>
      <c r="E8" s="16"/>
      <c r="G8" s="14"/>
      <c r="H8" s="1" t="s">
        <v>209</v>
      </c>
      <c r="I8" s="2" t="s">
        <v>210</v>
      </c>
      <c r="J8" s="15"/>
      <c r="L8" s="14"/>
      <c r="M8" s="39">
        <v>44719</v>
      </c>
      <c r="N8" s="39">
        <v>44811</v>
      </c>
      <c r="O8" s="39">
        <v>44810</v>
      </c>
      <c r="P8" s="39">
        <v>44719</v>
      </c>
      <c r="Q8" s="39">
        <v>44811</v>
      </c>
      <c r="R8" s="39">
        <v>44813</v>
      </c>
      <c r="S8" s="59">
        <v>-15.739212491423515</v>
      </c>
      <c r="T8" s="4">
        <v>3</v>
      </c>
      <c r="U8" s="4"/>
      <c r="V8" s="15"/>
      <c r="X8" s="14"/>
      <c r="Y8" s="1" t="s">
        <v>140</v>
      </c>
      <c r="Z8" s="3" t="str">
        <f>$H$80</f>
        <v>&amp;OisRldCln_H80:1.1</v>
      </c>
      <c r="AA8" s="49" cm="1">
        <f t="array" ref="AA8">_xll.ds("FairRate",Z8,$H$114:$I$115)</f>
        <v>6.2141543759940819E-2</v>
      </c>
      <c r="AB8" s="51" t="s">
        <v>151</v>
      </c>
      <c r="AC8" s="15"/>
      <c r="AE8" s="14"/>
      <c r="AF8" s="1" t="s">
        <v>1</v>
      </c>
      <c r="AG8" s="2" t="s">
        <v>14</v>
      </c>
      <c r="AH8" s="16"/>
      <c r="AJ8" s="14"/>
      <c r="AK8" s="1" t="s">
        <v>1</v>
      </c>
      <c r="AL8" s="2" t="s">
        <v>157</v>
      </c>
      <c r="AM8" s="16"/>
      <c r="AO8" s="14"/>
      <c r="AP8" s="1" t="s">
        <v>1</v>
      </c>
      <c r="AQ8" s="2" t="s">
        <v>157</v>
      </c>
      <c r="AR8" s="16"/>
    </row>
    <row r="9" spans="2:45" x14ac:dyDescent="0.25">
      <c r="B9" s="14"/>
      <c r="C9" t="s">
        <v>45</v>
      </c>
      <c r="D9" s="2" t="s">
        <v>95</v>
      </c>
      <c r="E9" s="16"/>
      <c r="G9" s="14"/>
      <c r="H9" s="1" t="s">
        <v>211</v>
      </c>
      <c r="I9" s="2">
        <v>0</v>
      </c>
      <c r="J9" s="15"/>
      <c r="L9" s="14"/>
      <c r="M9" s="39">
        <v>44811</v>
      </c>
      <c r="N9" s="39">
        <v>44902</v>
      </c>
      <c r="O9" s="39">
        <v>44901</v>
      </c>
      <c r="P9" s="39">
        <v>44811</v>
      </c>
      <c r="Q9" s="39">
        <v>44902</v>
      </c>
      <c r="R9" s="39">
        <v>44904</v>
      </c>
      <c r="S9" s="59">
        <v>-16.74493300436497</v>
      </c>
      <c r="T9" s="4">
        <v>4</v>
      </c>
      <c r="U9" s="4"/>
      <c r="V9" s="15"/>
      <c r="X9" s="14"/>
      <c r="Y9" s="1" t="s">
        <v>139</v>
      </c>
      <c r="Z9" s="3" t="str">
        <f>$H$91</f>
        <v>&amp;OisRldDrt_H91:1.1</v>
      </c>
      <c r="AA9" s="49" cm="1">
        <f t="array" ref="AA9">_xll.ds("FairRate",Z9,$H$114:$I$115)</f>
        <v>4.4921105398413388E-2</v>
      </c>
      <c r="AB9" s="51" t="s">
        <v>150</v>
      </c>
      <c r="AC9" s="15"/>
      <c r="AE9" s="14"/>
      <c r="AF9" s="1" t="s">
        <v>18</v>
      </c>
      <c r="AG9" s="37">
        <f>$D$5</f>
        <v>44805</v>
      </c>
      <c r="AH9" s="15"/>
      <c r="AI9" s="2"/>
      <c r="AJ9" s="14"/>
      <c r="AK9" s="1" t="s">
        <v>18</v>
      </c>
      <c r="AL9" s="37">
        <f>$D$5</f>
        <v>44805</v>
      </c>
      <c r="AM9" s="15"/>
      <c r="AN9" s="2"/>
      <c r="AO9" s="14"/>
      <c r="AP9" s="1" t="s">
        <v>18</v>
      </c>
      <c r="AQ9" s="37">
        <f>$D$5</f>
        <v>44805</v>
      </c>
      <c r="AR9" s="15"/>
    </row>
    <row r="10" spans="2:45" x14ac:dyDescent="0.25">
      <c r="B10" s="14"/>
      <c r="C10" t="s">
        <v>46</v>
      </c>
      <c r="D10" s="2">
        <v>4</v>
      </c>
      <c r="E10" s="16"/>
      <c r="G10" s="14"/>
      <c r="H10" s="1" t="s">
        <v>212</v>
      </c>
      <c r="I10" s="2">
        <v>0</v>
      </c>
      <c r="J10" s="15"/>
      <c r="L10" s="14"/>
      <c r="M10" s="39">
        <v>44902</v>
      </c>
      <c r="N10" s="39">
        <v>44992</v>
      </c>
      <c r="O10" s="39">
        <v>44991</v>
      </c>
      <c r="P10" s="39">
        <v>44902</v>
      </c>
      <c r="Q10" s="39">
        <v>44992</v>
      </c>
      <c r="R10" s="39">
        <v>44994</v>
      </c>
      <c r="S10" s="59">
        <v>-16.709470915810208</v>
      </c>
      <c r="T10" s="4">
        <v>6</v>
      </c>
      <c r="U10" s="4"/>
      <c r="V10" s="15"/>
      <c r="X10" s="14"/>
      <c r="Y10" s="1" t="s">
        <v>155</v>
      </c>
      <c r="Z10" s="3" t="str">
        <f>$H$102</f>
        <v>&amp;OisShort_H102:1.1</v>
      </c>
      <c r="AA10" s="49" cm="1">
        <f t="array" ref="AA10">_xll.ds("FairRate",Z10,$H$114:$I$115)</f>
        <v>6.2200161072119467E-2</v>
      </c>
      <c r="AB10" s="51" t="s">
        <v>153</v>
      </c>
      <c r="AC10" s="15"/>
      <c r="AE10" s="14"/>
      <c r="AF10" s="1" t="s">
        <v>156</v>
      </c>
      <c r="AG10" s="2" t="b">
        <v>1</v>
      </c>
      <c r="AH10" s="15"/>
      <c r="AJ10" s="14"/>
      <c r="AK10" s="1" t="s">
        <v>156</v>
      </c>
      <c r="AL10" s="2" t="b">
        <v>1</v>
      </c>
      <c r="AM10" s="15"/>
      <c r="AO10" s="14"/>
      <c r="AP10" s="1" t="s">
        <v>156</v>
      </c>
      <c r="AQ10" s="2" t="b">
        <v>1</v>
      </c>
      <c r="AR10" s="15"/>
    </row>
    <row r="11" spans="2:45" ht="15.75" thickBot="1" x14ac:dyDescent="0.3">
      <c r="B11" s="14"/>
      <c r="C11" t="s">
        <v>51</v>
      </c>
      <c r="D11" s="2">
        <v>0</v>
      </c>
      <c r="E11" s="16"/>
      <c r="G11" s="14"/>
      <c r="H11" s="1" t="s">
        <v>213</v>
      </c>
      <c r="I11" s="2">
        <v>1</v>
      </c>
      <c r="J11" s="15"/>
      <c r="L11" s="14"/>
      <c r="M11" s="39">
        <v>44902</v>
      </c>
      <c r="N11" s="39">
        <v>45267</v>
      </c>
      <c r="O11" s="39" t="str">
        <v/>
      </c>
      <c r="P11" s="39" t="str">
        <v/>
      </c>
      <c r="Q11" s="39" t="str">
        <v/>
      </c>
      <c r="R11" s="39">
        <v>45271</v>
      </c>
      <c r="S11" s="59">
        <v>40</v>
      </c>
      <c r="T11" s="4">
        <v>10</v>
      </c>
      <c r="U11" s="4"/>
      <c r="V11" s="15"/>
      <c r="X11" s="11"/>
      <c r="Y11" s="50"/>
      <c r="Z11" s="12"/>
      <c r="AA11" s="12"/>
      <c r="AB11" s="12"/>
      <c r="AC11" s="13"/>
      <c r="AE11" s="14"/>
      <c r="AF11" s="1" t="s">
        <v>64</v>
      </c>
      <c r="AG11" s="2" t="s">
        <v>181</v>
      </c>
      <c r="AH11" s="16"/>
      <c r="AJ11" s="14"/>
      <c r="AK11" s="1" t="s">
        <v>158</v>
      </c>
      <c r="AL11" s="2" t="s">
        <v>159</v>
      </c>
      <c r="AM11" s="15"/>
      <c r="AO11" s="14"/>
      <c r="AP11" s="1" t="s">
        <v>158</v>
      </c>
      <c r="AQ11" s="2" t="s">
        <v>160</v>
      </c>
      <c r="AR11" s="15"/>
    </row>
    <row r="12" spans="2:45" ht="16.5" thickTop="1" thickBot="1" x14ac:dyDescent="0.3">
      <c r="B12" s="14"/>
      <c r="C12" t="s">
        <v>47</v>
      </c>
      <c r="D12" s="2" t="s">
        <v>98</v>
      </c>
      <c r="E12" s="16"/>
      <c r="G12" s="14"/>
      <c r="H12" s="1" t="s">
        <v>214</v>
      </c>
      <c r="I12" s="2">
        <v>1</v>
      </c>
      <c r="J12" s="15"/>
      <c r="L12" s="14"/>
      <c r="M12" s="39">
        <v>44992</v>
      </c>
      <c r="N12" s="39">
        <v>45084</v>
      </c>
      <c r="O12" s="39">
        <v>45083</v>
      </c>
      <c r="P12" s="39">
        <v>44992</v>
      </c>
      <c r="Q12" s="39">
        <v>45084</v>
      </c>
      <c r="R12" s="39">
        <v>45086</v>
      </c>
      <c r="S12" s="59">
        <v>-17.889880468775043</v>
      </c>
      <c r="T12" s="4">
        <v>7</v>
      </c>
      <c r="U12" s="4"/>
      <c r="V12" s="15"/>
      <c r="Y12" s="3"/>
      <c r="AE12" s="14"/>
      <c r="AF12" s="1" t="s">
        <v>227</v>
      </c>
      <c r="AG12" s="3" t="b">
        <f>$D$22</f>
        <v>1</v>
      </c>
      <c r="AH12" s="16"/>
      <c r="AJ12" s="14"/>
      <c r="AK12" s="1" t="s">
        <v>227</v>
      </c>
      <c r="AL12" s="3" t="b">
        <f>$D$22</f>
        <v>1</v>
      </c>
      <c r="AM12" s="15"/>
      <c r="AO12" s="14"/>
      <c r="AP12" s="1" t="s">
        <v>19</v>
      </c>
      <c r="AQ12" s="3" t="str">
        <f>Curves!$C$4</f>
        <v>&amp;DiscCrv_C4:2.1</v>
      </c>
      <c r="AR12" s="15"/>
      <c r="AS12" s="4"/>
    </row>
    <row r="13" spans="2:45" ht="15.75" thickTop="1" x14ac:dyDescent="0.25">
      <c r="B13" s="14"/>
      <c r="C13" t="s">
        <v>219</v>
      </c>
      <c r="D13" s="2" t="s">
        <v>84</v>
      </c>
      <c r="E13" s="16"/>
      <c r="G13" s="14"/>
      <c r="H13" s="1" t="s">
        <v>215</v>
      </c>
      <c r="I13" s="3">
        <f>$D$11</f>
        <v>0</v>
      </c>
      <c r="J13" s="15"/>
      <c r="L13" s="14"/>
      <c r="M13" s="39">
        <v>45084</v>
      </c>
      <c r="N13" s="39">
        <v>45176</v>
      </c>
      <c r="O13" s="39">
        <v>45175</v>
      </c>
      <c r="P13" s="39">
        <v>45084</v>
      </c>
      <c r="Q13" s="39">
        <v>45176</v>
      </c>
      <c r="R13" s="39">
        <v>45180</v>
      </c>
      <c r="S13" s="59">
        <v>-18.705319944442913</v>
      </c>
      <c r="T13" s="4">
        <v>8</v>
      </c>
      <c r="U13" s="4"/>
      <c r="V13" s="15"/>
      <c r="X13" s="8"/>
      <c r="Y13" s="9"/>
      <c r="Z13" s="9"/>
      <c r="AA13" s="10"/>
      <c r="AE13" s="14"/>
      <c r="AF13" s="1" t="s">
        <v>19</v>
      </c>
      <c r="AG13" s="3" t="str">
        <f>Curves!$C$4</f>
        <v>&amp;DiscCrv_C4:2.1</v>
      </c>
      <c r="AH13" s="15"/>
      <c r="AJ13" s="14"/>
      <c r="AK13" s="1" t="s">
        <v>19</v>
      </c>
      <c r="AL13" s="3" t="str">
        <f>Curves!$C$4</f>
        <v>&amp;DiscCrv_C4:2.1</v>
      </c>
      <c r="AM13" s="15"/>
      <c r="AO13" s="14"/>
      <c r="AP13" s="1" t="s">
        <v>59</v>
      </c>
      <c r="AQ13" s="3" t="str">
        <f>Curves!$H$4</f>
        <v>&amp;ForcCrv_H4:2.1</v>
      </c>
      <c r="AR13" s="15"/>
      <c r="AS13" s="1"/>
    </row>
    <row r="14" spans="2:45" x14ac:dyDescent="0.25">
      <c r="B14" s="14"/>
      <c r="C14" t="s">
        <v>48</v>
      </c>
      <c r="D14" s="2" t="s">
        <v>34</v>
      </c>
      <c r="E14" s="16"/>
      <c r="G14" s="14"/>
      <c r="H14" s="1" t="s">
        <v>32</v>
      </c>
      <c r="I14" s="3" t="str">
        <f>$H$22</f>
        <v>&amp;FltSched_H22:1.1</v>
      </c>
      <c r="J14" s="15"/>
      <c r="L14" s="14"/>
      <c r="M14" s="39">
        <v>45176</v>
      </c>
      <c r="N14" s="39">
        <v>45267</v>
      </c>
      <c r="O14" s="39">
        <v>45266</v>
      </c>
      <c r="P14" s="39">
        <v>45176</v>
      </c>
      <c r="Q14" s="39">
        <v>45267</v>
      </c>
      <c r="R14" s="39">
        <v>45271</v>
      </c>
      <c r="S14" s="59">
        <v>-19.299743744950916</v>
      </c>
      <c r="T14" s="4">
        <v>9</v>
      </c>
      <c r="U14" s="4"/>
      <c r="V14" s="15"/>
      <c r="X14" s="14"/>
      <c r="Y14" s="60" t="s">
        <v>71</v>
      </c>
      <c r="Z14" s="61"/>
      <c r="AA14" s="15"/>
      <c r="AE14" s="14"/>
      <c r="AF14" s="1" t="s">
        <v>59</v>
      </c>
      <c r="AG14" s="3" t="str">
        <f>Curves!$H$4</f>
        <v>&amp;ForcCrv_H4:2.1</v>
      </c>
      <c r="AH14" s="15"/>
      <c r="AJ14" s="14"/>
      <c r="AK14" s="1" t="s">
        <v>59</v>
      </c>
      <c r="AL14" s="3" t="str">
        <f>Curves!$H$4</f>
        <v>&amp;ForcCrv_H4:2.1</v>
      </c>
      <c r="AM14" s="15"/>
      <c r="AO14" s="14"/>
      <c r="AP14" s="1" t="s">
        <v>16</v>
      </c>
      <c r="AQ14" s="2" t="s">
        <v>17</v>
      </c>
      <c r="AR14" s="15"/>
      <c r="AS14" s="1"/>
    </row>
    <row r="15" spans="2:45" ht="15.75" thickBot="1" x14ac:dyDescent="0.3">
      <c r="B15" s="14"/>
      <c r="C15" t="s">
        <v>49</v>
      </c>
      <c r="D15" s="2" t="s">
        <v>34</v>
      </c>
      <c r="E15" s="16"/>
      <c r="G15" s="14"/>
      <c r="H15" s="1" t="s">
        <v>216</v>
      </c>
      <c r="I15" s="2" t="s">
        <v>217</v>
      </c>
      <c r="J15" s="15"/>
      <c r="L15" s="35"/>
      <c r="M15" s="60" t="s">
        <v>111</v>
      </c>
      <c r="N15" s="61"/>
      <c r="O15" s="61"/>
      <c r="P15" s="61"/>
      <c r="Q15" s="61"/>
      <c r="R15" s="61"/>
      <c r="S15" s="61"/>
      <c r="T15" s="61"/>
      <c r="U15" s="61"/>
      <c r="V15" s="15"/>
      <c r="X15" s="18"/>
      <c r="Y15" s="49" cm="1">
        <f t="array" ref="Y15">_xll.ds(Y16:Z19)</f>
        <v>4.6436479359873904E-2</v>
      </c>
      <c r="Z15" s="17"/>
      <c r="AA15" s="15"/>
      <c r="AE15" s="14"/>
      <c r="AF15" s="1" t="s">
        <v>16</v>
      </c>
      <c r="AG15" s="2" t="s">
        <v>17</v>
      </c>
      <c r="AH15" s="15"/>
      <c r="AJ15" s="14"/>
      <c r="AK15" s="1" t="s">
        <v>16</v>
      </c>
      <c r="AL15" s="2" t="s">
        <v>17</v>
      </c>
      <c r="AM15" s="15"/>
      <c r="AO15" s="11"/>
      <c r="AP15" s="12"/>
      <c r="AQ15" s="12"/>
      <c r="AR15" s="13"/>
      <c r="AS15" s="1"/>
    </row>
    <row r="16" spans="2:45" ht="16.5" thickTop="1" thickBot="1" x14ac:dyDescent="0.3">
      <c r="B16" s="14"/>
      <c r="C16" t="s">
        <v>126</v>
      </c>
      <c r="D16" s="2" t="s">
        <v>44</v>
      </c>
      <c r="E16" s="16"/>
      <c r="G16" s="14"/>
      <c r="H16" s="1" t="s">
        <v>230</v>
      </c>
      <c r="I16" s="3">
        <f>$D$10</f>
        <v>4</v>
      </c>
      <c r="J16" s="15"/>
      <c r="L16" s="35"/>
      <c r="M16" s="4" t="str" cm="1">
        <f t="array" ref="M16:T24">_xll.ds("ObjectTools::Show","Reference=",$C$46)</f>
        <v>#AccrStart</v>
      </c>
      <c r="N16" s="39" t="str">
        <v>#AccrEnd</v>
      </c>
      <c r="O16" s="39" t="str">
        <v>#Fixing</v>
      </c>
      <c r="P16" s="39" t="str">
        <v>#FixingStart</v>
      </c>
      <c r="Q16" s="39" t="str">
        <v>#FixingEnd</v>
      </c>
      <c r="R16" s="39" t="str">
        <v>#PmtDate</v>
      </c>
      <c r="S16" s="4" t="str">
        <v>#Amount</v>
      </c>
      <c r="T16" s="4" t="str">
        <v>#Counter</v>
      </c>
      <c r="U16" s="4"/>
      <c r="V16" s="15"/>
      <c r="X16" s="18"/>
      <c r="Y16" s="1" t="s">
        <v>12</v>
      </c>
      <c r="Z16" s="3" t="str">
        <f>$H$4</f>
        <v>&amp;ois__H4:1.1</v>
      </c>
      <c r="AA16" s="15"/>
      <c r="AE16" s="11"/>
      <c r="AF16" s="12"/>
      <c r="AG16" s="12"/>
      <c r="AH16" s="13"/>
      <c r="AJ16" s="11"/>
      <c r="AK16" s="12"/>
      <c r="AL16" s="12"/>
      <c r="AM16" s="13"/>
      <c r="AN16" s="45"/>
      <c r="AO16" s="45"/>
      <c r="AP16" s="45"/>
      <c r="AQ16" s="45"/>
    </row>
    <row r="17" spans="2:45" ht="16.5" thickTop="1" thickBot="1" x14ac:dyDescent="0.3">
      <c r="B17" s="14"/>
      <c r="C17" t="s">
        <v>50</v>
      </c>
      <c r="D17" s="2" t="s">
        <v>41</v>
      </c>
      <c r="E17" s="16"/>
      <c r="G17" s="14"/>
      <c r="H17" s="1" t="s">
        <v>33</v>
      </c>
      <c r="I17" s="3" t="str">
        <f>$H$39</f>
        <v>&amp;FxdSched_H39:1.1</v>
      </c>
      <c r="J17" s="15"/>
      <c r="L17" s="35"/>
      <c r="M17" s="39">
        <v>44805</v>
      </c>
      <c r="N17" s="39">
        <v>44811</v>
      </c>
      <c r="O17" s="39">
        <v>44810</v>
      </c>
      <c r="P17" s="39">
        <v>44719</v>
      </c>
      <c r="Q17" s="39">
        <v>44811</v>
      </c>
      <c r="R17" s="39">
        <v>44813</v>
      </c>
      <c r="S17" s="46">
        <v>-1.0264703798754466</v>
      </c>
      <c r="T17" s="4">
        <v>1</v>
      </c>
      <c r="U17" s="4"/>
      <c r="V17" s="15"/>
      <c r="X17" s="14"/>
      <c r="Y17" s="1" t="s">
        <v>1</v>
      </c>
      <c r="Z17" s="2" t="s">
        <v>58</v>
      </c>
      <c r="AA17" s="15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</row>
    <row r="18" spans="2:45" ht="15.75" thickTop="1" x14ac:dyDescent="0.25">
      <c r="B18" s="14"/>
      <c r="C18" s="7" t="s">
        <v>30</v>
      </c>
      <c r="D18" s="2" t="s">
        <v>3</v>
      </c>
      <c r="E18" s="16"/>
      <c r="G18" s="14"/>
      <c r="H18" s="1" t="s">
        <v>218</v>
      </c>
      <c r="I18" s="2" t="s">
        <v>217</v>
      </c>
      <c r="J18" s="15"/>
      <c r="L18" s="35"/>
      <c r="M18" s="39">
        <v>44805</v>
      </c>
      <c r="N18" s="39">
        <v>44902</v>
      </c>
      <c r="O18" s="39" t="str">
        <v/>
      </c>
      <c r="P18" s="39" t="str">
        <v/>
      </c>
      <c r="Q18" s="39" t="str">
        <v/>
      </c>
      <c r="R18" s="39">
        <v>44904</v>
      </c>
      <c r="S18" s="46">
        <v>10.666666666666666</v>
      </c>
      <c r="T18" s="4">
        <v>3</v>
      </c>
      <c r="U18" s="4"/>
      <c r="V18" s="15"/>
      <c r="X18" s="14"/>
      <c r="Y18" s="1" t="s">
        <v>19</v>
      </c>
      <c r="Z18" s="3" t="str">
        <f>$Y$24</f>
        <v>&amp;RolDiscCrv_Y24:1.1</v>
      </c>
      <c r="AA18" s="19"/>
      <c r="AE18" s="8"/>
      <c r="AF18" s="9"/>
      <c r="AG18" s="9"/>
      <c r="AH18" s="10"/>
      <c r="AJ18" s="8"/>
      <c r="AK18" s="9"/>
      <c r="AL18" s="9"/>
      <c r="AM18" s="10"/>
      <c r="AO18" s="8"/>
      <c r="AP18" s="9"/>
      <c r="AQ18" s="9"/>
      <c r="AR18" s="10"/>
      <c r="AS18" s="1"/>
    </row>
    <row r="19" spans="2:45" x14ac:dyDescent="0.25">
      <c r="B19" s="14"/>
      <c r="C19" s="7" t="s">
        <v>29</v>
      </c>
      <c r="D19" s="26">
        <v>1000</v>
      </c>
      <c r="E19" s="16"/>
      <c r="G19" s="14"/>
      <c r="H19" s="1" t="s">
        <v>13</v>
      </c>
      <c r="I19" s="27">
        <f>$D$19</f>
        <v>1000</v>
      </c>
      <c r="J19" s="15"/>
      <c r="L19" s="35"/>
      <c r="M19" s="39">
        <v>44811</v>
      </c>
      <c r="N19" s="39">
        <v>44902</v>
      </c>
      <c r="O19" s="39">
        <v>44901</v>
      </c>
      <c r="P19" s="39">
        <v>44811</v>
      </c>
      <c r="Q19" s="39">
        <v>44902</v>
      </c>
      <c r="R19" s="39">
        <v>44904</v>
      </c>
      <c r="S19" s="46">
        <v>-16.74493300436497</v>
      </c>
      <c r="T19" s="4">
        <v>2</v>
      </c>
      <c r="U19" s="4"/>
      <c r="V19" s="15"/>
      <c r="X19" s="14"/>
      <c r="Y19" s="1" t="s">
        <v>59</v>
      </c>
      <c r="Z19" s="3" t="str">
        <f>$Y$30</f>
        <v>&amp;RolForcCrv_Y30:1.1</v>
      </c>
      <c r="AA19" s="15"/>
      <c r="AE19" s="14"/>
      <c r="AF19" s="60" t="str">
        <f>"Carry (dirty): "&amp;$AB$7&amp;" - "&amp;$AB$5</f>
        <v>Carry (dirty): FD - S</v>
      </c>
      <c r="AG19" s="60"/>
      <c r="AH19" s="15"/>
      <c r="AJ19" s="14"/>
      <c r="AK19" s="60" t="str">
        <f>"Rolldown (dirty): "&amp;$AB$5&amp;" - "&amp;$AB$9</f>
        <v>Rolldown (dirty): S - RD</v>
      </c>
      <c r="AL19" s="61"/>
      <c r="AM19" s="15"/>
      <c r="AO19" s="14"/>
      <c r="AP19" s="60" t="s">
        <v>171</v>
      </c>
      <c r="AQ19" s="61"/>
      <c r="AR19" s="15"/>
      <c r="AS19" s="1"/>
    </row>
    <row r="20" spans="2:45" ht="15.75" thickBot="1" x14ac:dyDescent="0.3">
      <c r="B20" s="14"/>
      <c r="C20" s="17"/>
      <c r="D20" s="17"/>
      <c r="E20" s="15"/>
      <c r="G20" s="14"/>
      <c r="H20" s="1" t="s">
        <v>35</v>
      </c>
      <c r="I20" s="2" t="s">
        <v>36</v>
      </c>
      <c r="J20" s="15"/>
      <c r="L20" s="35"/>
      <c r="M20" s="39">
        <v>44902</v>
      </c>
      <c r="N20" s="39">
        <v>44992</v>
      </c>
      <c r="O20" s="39">
        <v>44991</v>
      </c>
      <c r="P20" s="39">
        <v>44902</v>
      </c>
      <c r="Q20" s="39">
        <v>44992</v>
      </c>
      <c r="R20" s="39">
        <v>44994</v>
      </c>
      <c r="S20" s="46">
        <v>-16.709470915810208</v>
      </c>
      <c r="T20" s="4">
        <v>4</v>
      </c>
      <c r="U20" s="4"/>
      <c r="V20" s="15"/>
      <c r="X20" s="30"/>
      <c r="Y20" s="24"/>
      <c r="Z20" s="25"/>
      <c r="AA20" s="31"/>
      <c r="AE20" s="14"/>
      <c r="AF20" s="52" t="s">
        <v>163</v>
      </c>
      <c r="AG20" s="54" t="b">
        <f>AG24=AG38</f>
        <v>1</v>
      </c>
      <c r="AH20" s="15"/>
      <c r="AJ20" s="14"/>
      <c r="AK20" s="52" t="s">
        <v>163</v>
      </c>
      <c r="AL20" s="54" t="b">
        <f>AL21=AL22</f>
        <v>1</v>
      </c>
      <c r="AM20" s="15"/>
      <c r="AO20" s="14"/>
      <c r="AP20" s="52" t="s">
        <v>163</v>
      </c>
      <c r="AQ20" s="54" t="b">
        <f>AQ21=AQ22</f>
        <v>1</v>
      </c>
      <c r="AR20" s="15"/>
      <c r="AS20" s="1"/>
    </row>
    <row r="21" spans="2:45" ht="16.5" thickTop="1" thickBot="1" x14ac:dyDescent="0.3">
      <c r="B21" s="14"/>
      <c r="C21" s="60" t="s">
        <v>228</v>
      </c>
      <c r="D21" s="61"/>
      <c r="E21" s="15"/>
      <c r="G21" s="14"/>
      <c r="H21" s="17"/>
      <c r="I21" s="17"/>
      <c r="J21" s="15"/>
      <c r="L21" s="35"/>
      <c r="M21" s="39">
        <v>44902</v>
      </c>
      <c r="N21" s="39">
        <v>45267</v>
      </c>
      <c r="O21" s="39" t="str">
        <v/>
      </c>
      <c r="P21" s="39" t="str">
        <v/>
      </c>
      <c r="Q21" s="39" t="str">
        <v/>
      </c>
      <c r="R21" s="39">
        <v>45271</v>
      </c>
      <c r="S21" s="46">
        <v>40</v>
      </c>
      <c r="T21" s="4">
        <v>8</v>
      </c>
      <c r="U21" s="4"/>
      <c r="V21" s="15"/>
      <c r="X21" s="3"/>
      <c r="Y21" s="3"/>
      <c r="Z21" s="3"/>
      <c r="AA21" s="3"/>
      <c r="AE21" s="14"/>
      <c r="AF21" s="60" t="s">
        <v>183</v>
      </c>
      <c r="AG21" s="61"/>
      <c r="AH21" s="15"/>
      <c r="AJ21" s="14"/>
      <c r="AK21" s="52" t="s">
        <v>162</v>
      </c>
      <c r="AL21" s="45">
        <f>10000*($AA$5-$AA$9)</f>
        <v>226.2068522111131</v>
      </c>
      <c r="AM21" s="15"/>
      <c r="AO21" s="14"/>
      <c r="AP21" s="52" t="s">
        <v>162</v>
      </c>
      <c r="AQ21" s="45">
        <f>10000*($AA$5-$Y$15)</f>
        <v>211.05311259650796</v>
      </c>
      <c r="AR21" s="15"/>
    </row>
    <row r="22" spans="2:45" ht="15.75" thickTop="1" x14ac:dyDescent="0.25">
      <c r="B22" s="14"/>
      <c r="C22" t="s">
        <v>229</v>
      </c>
      <c r="D22" s="2" t="b">
        <v>1</v>
      </c>
      <c r="E22" s="15"/>
      <c r="G22" s="14"/>
      <c r="H22" s="4" t="str" cm="1">
        <f t="array" ref="H22">_xll.ds(H23:I37)</f>
        <v>&amp;FltSched_H22:1.1</v>
      </c>
      <c r="I22" s="17"/>
      <c r="J22" s="15"/>
      <c r="L22" s="35"/>
      <c r="M22" s="39">
        <v>44992</v>
      </c>
      <c r="N22" s="39">
        <v>45084</v>
      </c>
      <c r="O22" s="39">
        <v>45083</v>
      </c>
      <c r="P22" s="39">
        <v>44992</v>
      </c>
      <c r="Q22" s="39">
        <v>45084</v>
      </c>
      <c r="R22" s="39">
        <v>45086</v>
      </c>
      <c r="S22" s="46">
        <v>-17.889880468775043</v>
      </c>
      <c r="T22" s="4">
        <v>5</v>
      </c>
      <c r="U22" s="4"/>
      <c r="V22" s="15"/>
      <c r="X22" s="8"/>
      <c r="Y22" s="9"/>
      <c r="Z22" s="9"/>
      <c r="AA22" s="10"/>
      <c r="AE22" s="14"/>
      <c r="AF22" s="52" t="s">
        <v>163</v>
      </c>
      <c r="AG22" s="54" t="b">
        <f>AG23=AG24</f>
        <v>1</v>
      </c>
      <c r="AH22" s="15"/>
      <c r="AJ22" s="20"/>
      <c r="AK22" s="52" t="s">
        <v>161</v>
      </c>
      <c r="AL22" s="57" cm="1">
        <f t="array" ref="AL22">_xll.ds(AK23:AL31)</f>
        <v>226.2068522111131</v>
      </c>
      <c r="AM22" s="15"/>
      <c r="AO22" s="20"/>
      <c r="AP22" s="52" t="s">
        <v>161</v>
      </c>
      <c r="AQ22" s="57" cm="1">
        <f t="array" ref="AQ22">_xll.ds(AP23:AQ30)</f>
        <v>211.05311259650796</v>
      </c>
      <c r="AR22" s="15"/>
    </row>
    <row r="23" spans="2:45" x14ac:dyDescent="0.25">
      <c r="B23" s="14"/>
      <c r="C23" s="17"/>
      <c r="D23" s="17"/>
      <c r="E23" s="15"/>
      <c r="G23" s="14"/>
      <c r="H23" s="1" t="s">
        <v>0</v>
      </c>
      <c r="I23" s="2" t="s">
        <v>4</v>
      </c>
      <c r="J23" s="15"/>
      <c r="L23" s="35"/>
      <c r="M23" s="39">
        <v>45084</v>
      </c>
      <c r="N23" s="39">
        <v>45176</v>
      </c>
      <c r="O23" s="39">
        <v>45175</v>
      </c>
      <c r="P23" s="39">
        <v>45084</v>
      </c>
      <c r="Q23" s="39">
        <v>45176</v>
      </c>
      <c r="R23" s="39">
        <v>45180</v>
      </c>
      <c r="S23" s="46">
        <v>-18.705319944442913</v>
      </c>
      <c r="T23" s="4">
        <v>6</v>
      </c>
      <c r="U23" s="4"/>
      <c r="V23" s="15"/>
      <c r="X23" s="14"/>
      <c r="Y23" s="62" t="s">
        <v>168</v>
      </c>
      <c r="Z23" s="63"/>
      <c r="AA23" s="15"/>
      <c r="AE23" s="14"/>
      <c r="AF23" s="52" t="s">
        <v>162</v>
      </c>
      <c r="AG23" s="45">
        <f>10000*($AA$7-$AA$5)</f>
        <v>-146.27733907169377</v>
      </c>
      <c r="AH23" s="15"/>
      <c r="AJ23" s="14"/>
      <c r="AK23" s="1" t="s">
        <v>12</v>
      </c>
      <c r="AL23" s="3" t="str">
        <f>$H$4</f>
        <v>&amp;ois__H4:1.1</v>
      </c>
      <c r="AM23" s="15"/>
      <c r="AO23" s="14"/>
      <c r="AP23" s="1" t="s">
        <v>12</v>
      </c>
      <c r="AQ23" s="3" t="str">
        <f>$H$4</f>
        <v>&amp;ois__H4:1.1</v>
      </c>
      <c r="AR23" s="15"/>
    </row>
    <row r="24" spans="2:45" x14ac:dyDescent="0.25">
      <c r="B24" s="14"/>
      <c r="C24" s="60" t="s">
        <v>53</v>
      </c>
      <c r="D24" s="61"/>
      <c r="E24" s="15"/>
      <c r="G24" s="14"/>
      <c r="H24" s="1" t="s">
        <v>1</v>
      </c>
      <c r="I24" s="2" t="s">
        <v>5</v>
      </c>
      <c r="J24" s="15"/>
      <c r="L24" s="35"/>
      <c r="M24" s="39">
        <v>45176</v>
      </c>
      <c r="N24" s="39">
        <v>45267</v>
      </c>
      <c r="O24" s="39">
        <v>45266</v>
      </c>
      <c r="P24" s="39">
        <v>45176</v>
      </c>
      <c r="Q24" s="39">
        <v>45267</v>
      </c>
      <c r="R24" s="39">
        <v>45271</v>
      </c>
      <c r="S24" s="46">
        <v>-19.299743744950916</v>
      </c>
      <c r="T24" s="4">
        <v>7</v>
      </c>
      <c r="U24" s="4"/>
      <c r="V24" s="15"/>
      <c r="X24" s="14"/>
      <c r="Y24" s="4" t="str" cm="1">
        <f t="array" ref="Y24">_xll.ds(Y25:Z28)</f>
        <v>&amp;RolDiscCrv_Y24:1.1</v>
      </c>
      <c r="Z24" s="17"/>
      <c r="AA24" s="15"/>
      <c r="AE24" s="20"/>
      <c r="AF24" s="52" t="s">
        <v>161</v>
      </c>
      <c r="AG24" s="57" cm="1">
        <f t="array" ref="AG24">_xll.ds(AF25:AG33)</f>
        <v>-146.27733907169377</v>
      </c>
      <c r="AH24" s="15"/>
      <c r="AJ24" s="14"/>
      <c r="AK24" s="1" t="s">
        <v>1</v>
      </c>
      <c r="AL24" s="2" t="s">
        <v>157</v>
      </c>
      <c r="AM24" s="16"/>
      <c r="AO24" s="14"/>
      <c r="AP24" s="1" t="s">
        <v>1</v>
      </c>
      <c r="AQ24" s="2" t="s">
        <v>157</v>
      </c>
      <c r="AR24" s="16"/>
    </row>
    <row r="25" spans="2:45" x14ac:dyDescent="0.25">
      <c r="B25" s="14"/>
      <c r="C25" t="s">
        <v>52</v>
      </c>
      <c r="D25" s="37">
        <f>MAX(D26:D27)</f>
        <v>44537</v>
      </c>
      <c r="E25" s="15"/>
      <c r="G25" s="14"/>
      <c r="H25" s="1" t="s">
        <v>68</v>
      </c>
      <c r="I25" s="2" t="s">
        <v>124</v>
      </c>
      <c r="J25" s="15"/>
      <c r="L25" s="35"/>
      <c r="M25" s="39"/>
      <c r="N25" s="39"/>
      <c r="O25" s="39"/>
      <c r="P25" s="39"/>
      <c r="Q25" s="39"/>
      <c r="R25" s="39"/>
      <c r="S25" s="46"/>
      <c r="T25" s="4"/>
      <c r="U25" s="4"/>
      <c r="V25" s="15"/>
      <c r="X25" s="14"/>
      <c r="Y25" s="1" t="s">
        <v>12</v>
      </c>
      <c r="Z25" s="3" t="str">
        <f>Curves!$C$4</f>
        <v>&amp;DiscCrv_C4:2.1</v>
      </c>
      <c r="AA25" s="15"/>
      <c r="AE25" s="14"/>
      <c r="AF25" s="1" t="s">
        <v>12</v>
      </c>
      <c r="AG25" s="3" t="str">
        <f>$H$4</f>
        <v>&amp;ois__H4:1.1</v>
      </c>
      <c r="AH25" s="15"/>
      <c r="AJ25" s="14"/>
      <c r="AK25" s="1" t="s">
        <v>18</v>
      </c>
      <c r="AL25" s="37">
        <f>$D$5</f>
        <v>44805</v>
      </c>
      <c r="AM25" s="15"/>
      <c r="AO25" s="14"/>
      <c r="AP25" s="1" t="s">
        <v>18</v>
      </c>
      <c r="AQ25" s="37">
        <f>$D$5</f>
        <v>44805</v>
      </c>
      <c r="AR25" s="15"/>
    </row>
    <row r="26" spans="2:45" x14ac:dyDescent="0.25">
      <c r="B26" s="14"/>
      <c r="C26" s="7" t="s">
        <v>55</v>
      </c>
      <c r="D26" s="38" cm="1">
        <f t="array" ref="D26">_xll.ds("Start Date",$D$7,"Ref Date=",$D$4)</f>
        <v>44533</v>
      </c>
      <c r="E26" s="15"/>
      <c r="G26" s="14"/>
      <c r="H26" s="1" t="s">
        <v>37</v>
      </c>
      <c r="I26" s="2" t="b">
        <v>0</v>
      </c>
      <c r="J26" s="15"/>
      <c r="L26" s="35"/>
      <c r="M26" s="39"/>
      <c r="N26" s="39"/>
      <c r="O26" s="39"/>
      <c r="P26" s="39"/>
      <c r="Q26" s="39"/>
      <c r="R26" s="39"/>
      <c r="S26" s="46"/>
      <c r="T26" s="4"/>
      <c r="U26" s="4"/>
      <c r="V26" s="15"/>
      <c r="X26" s="14"/>
      <c r="Y26" s="1" t="s">
        <v>1</v>
      </c>
      <c r="Z26" s="2" t="s">
        <v>67</v>
      </c>
      <c r="AA26" s="15"/>
      <c r="AE26" s="14"/>
      <c r="AF26" s="1" t="s">
        <v>1</v>
      </c>
      <c r="AG26" s="2" t="s">
        <v>14</v>
      </c>
      <c r="AH26" s="16"/>
      <c r="AJ26" s="14"/>
      <c r="AK26" s="1" t="s">
        <v>156</v>
      </c>
      <c r="AL26" s="2" t="b">
        <v>0</v>
      </c>
      <c r="AM26" s="15"/>
      <c r="AO26" s="14"/>
      <c r="AP26" s="1" t="s">
        <v>156</v>
      </c>
      <c r="AQ26" s="2" t="b">
        <v>0</v>
      </c>
      <c r="AR26" s="15"/>
    </row>
    <row r="27" spans="2:45" x14ac:dyDescent="0.25">
      <c r="B27" s="14"/>
      <c r="C27" s="7" t="s">
        <v>56</v>
      </c>
      <c r="D27" s="38" cm="1">
        <f t="array" ref="D27">_xll.ds("Date::Add Bus Days","Date=",$D$4,"Bus Days=",$D$8,"Calendar=",$D$17)</f>
        <v>44537</v>
      </c>
      <c r="E27" s="15"/>
      <c r="G27" s="14"/>
      <c r="H27" s="1" t="s">
        <v>38</v>
      </c>
      <c r="I27" s="2" t="b">
        <v>1</v>
      </c>
      <c r="J27" s="15"/>
      <c r="L27" s="14"/>
      <c r="M27" s="60" t="s">
        <v>110</v>
      </c>
      <c r="N27" s="61"/>
      <c r="O27" s="61"/>
      <c r="P27" s="61"/>
      <c r="Q27" s="61"/>
      <c r="R27" s="61"/>
      <c r="S27" s="61"/>
      <c r="T27" s="61"/>
      <c r="U27" s="61"/>
      <c r="V27" s="15"/>
      <c r="X27" s="14"/>
      <c r="Y27" s="1" t="s">
        <v>68</v>
      </c>
      <c r="Z27" s="2" t="s">
        <v>169</v>
      </c>
      <c r="AA27" s="15"/>
      <c r="AE27" s="14"/>
      <c r="AF27" s="1" t="s">
        <v>18</v>
      </c>
      <c r="AG27" s="37">
        <f>$D$5</f>
        <v>44805</v>
      </c>
      <c r="AH27" s="15"/>
      <c r="AJ27" s="14"/>
      <c r="AK27" s="1" t="s">
        <v>158</v>
      </c>
      <c r="AL27" s="2" t="s">
        <v>159</v>
      </c>
      <c r="AM27" s="15"/>
      <c r="AO27" s="14"/>
      <c r="AP27" s="1" t="s">
        <v>158</v>
      </c>
      <c r="AQ27" s="2" t="s">
        <v>182</v>
      </c>
      <c r="AR27" s="15"/>
    </row>
    <row r="28" spans="2:45" x14ac:dyDescent="0.25">
      <c r="B28" s="14"/>
      <c r="C28" s="17"/>
      <c r="D28" s="17"/>
      <c r="E28" s="15"/>
      <c r="G28" s="14"/>
      <c r="H28" s="1" t="s">
        <v>6</v>
      </c>
      <c r="I28" s="37">
        <f>$D$25</f>
        <v>44537</v>
      </c>
      <c r="J28" s="15"/>
      <c r="L28" s="14"/>
      <c r="M28" s="4" t="str" cm="1">
        <f t="array" ref="M28:T36">_xll.ds("ObjectTools::Show","Reference=",$C$55)</f>
        <v>#AccrStart</v>
      </c>
      <c r="N28" s="39" t="str">
        <v>#AccrEnd</v>
      </c>
      <c r="O28" s="39" t="str">
        <v>#Fixing</v>
      </c>
      <c r="P28" s="39" t="str">
        <v>#FixingStart</v>
      </c>
      <c r="Q28" s="39" t="str">
        <v>#FixingEnd</v>
      </c>
      <c r="R28" s="39" t="str">
        <v>#PmtDate</v>
      </c>
      <c r="S28" s="4" t="str">
        <v>#Amount</v>
      </c>
      <c r="T28" s="4" t="str">
        <v>#Counter</v>
      </c>
      <c r="U28" s="4"/>
      <c r="V28" s="15"/>
      <c r="X28" s="14"/>
      <c r="Y28" s="29" t="s">
        <v>18</v>
      </c>
      <c r="Z28" s="37">
        <f>$D$5</f>
        <v>44805</v>
      </c>
      <c r="AA28" s="15"/>
      <c r="AE28" s="14"/>
      <c r="AF28" s="1" t="s">
        <v>156</v>
      </c>
      <c r="AG28" s="2" t="b">
        <v>0</v>
      </c>
      <c r="AH28" s="15"/>
      <c r="AJ28" s="14"/>
      <c r="AK28" s="1" t="s">
        <v>227</v>
      </c>
      <c r="AL28" s="3" t="b">
        <f>$D$22</f>
        <v>1</v>
      </c>
      <c r="AM28" s="15"/>
      <c r="AO28" s="14"/>
      <c r="AP28" s="1" t="s">
        <v>19</v>
      </c>
      <c r="AQ28" s="3" t="str">
        <f>Curves!$C$4</f>
        <v>&amp;DiscCrv_C4:2.1</v>
      </c>
      <c r="AR28" s="15"/>
      <c r="AS28" s="1"/>
    </row>
    <row r="29" spans="2:45" x14ac:dyDescent="0.25">
      <c r="B29" s="14"/>
      <c r="C29" s="60" t="s">
        <v>54</v>
      </c>
      <c r="D29" s="61"/>
      <c r="E29" s="15"/>
      <c r="G29" s="14"/>
      <c r="H29" s="1" t="s">
        <v>7</v>
      </c>
      <c r="I29" s="2" t="b">
        <v>1</v>
      </c>
      <c r="J29" s="15"/>
      <c r="L29" s="14"/>
      <c r="M29" s="39">
        <v>44537</v>
      </c>
      <c r="N29" s="39">
        <v>44902</v>
      </c>
      <c r="O29" s="39" t="str">
        <v/>
      </c>
      <c r="P29" s="39" t="str">
        <v/>
      </c>
      <c r="Q29" s="39" t="str">
        <v/>
      </c>
      <c r="R29" s="39">
        <v>44904</v>
      </c>
      <c r="S29" s="46">
        <v>40</v>
      </c>
      <c r="T29" s="4">
        <v>3</v>
      </c>
      <c r="U29" s="4"/>
      <c r="V29" s="15"/>
      <c r="X29" s="14"/>
      <c r="Y29" s="17"/>
      <c r="Z29" s="17"/>
      <c r="AA29" s="15"/>
      <c r="AE29" s="14"/>
      <c r="AF29" s="1" t="s">
        <v>64</v>
      </c>
      <c r="AG29" s="2" t="s">
        <v>181</v>
      </c>
      <c r="AH29" s="15"/>
      <c r="AJ29" s="14"/>
      <c r="AK29" s="1" t="s">
        <v>19</v>
      </c>
      <c r="AL29" s="3" t="str">
        <f>Curves!$C$4</f>
        <v>&amp;DiscCrv_C4:2.1</v>
      </c>
      <c r="AM29" s="15"/>
      <c r="AO29" s="14"/>
      <c r="AP29" s="1" t="s">
        <v>59</v>
      </c>
      <c r="AQ29" s="3" t="str">
        <f>Curves!$H$4</f>
        <v>&amp;ForcCrv_H4:2.1</v>
      </c>
      <c r="AR29" s="15"/>
    </row>
    <row r="30" spans="2:45" x14ac:dyDescent="0.25">
      <c r="B30" s="14"/>
      <c r="C30" t="s">
        <v>57</v>
      </c>
      <c r="D30" s="37">
        <f>MAX(D31:D32)</f>
        <v>44809</v>
      </c>
      <c r="E30" s="15"/>
      <c r="G30" s="14"/>
      <c r="H30" s="1" t="s">
        <v>39</v>
      </c>
      <c r="I30" s="3" t="str">
        <f>$D$9</f>
        <v>%2Y</v>
      </c>
      <c r="J30" s="15"/>
      <c r="L30" s="14"/>
      <c r="M30" s="39">
        <v>44719</v>
      </c>
      <c r="N30" s="39">
        <v>44811</v>
      </c>
      <c r="O30" s="39">
        <v>44810</v>
      </c>
      <c r="P30" s="39">
        <v>44719</v>
      </c>
      <c r="Q30" s="39">
        <v>44811</v>
      </c>
      <c r="R30" s="39">
        <v>44813</v>
      </c>
      <c r="S30" s="46">
        <v>-15.739212491423515</v>
      </c>
      <c r="T30" s="4">
        <v>1</v>
      </c>
      <c r="U30" s="4"/>
      <c r="V30" s="15"/>
      <c r="X30" s="14"/>
      <c r="Y30" s="4" t="str" cm="1">
        <f t="array" ref="Y30">_xll.ds(Y31:Z35)</f>
        <v>&amp;RolForcCrv_Y30:1.1</v>
      </c>
      <c r="Z30" s="17"/>
      <c r="AA30" s="15"/>
      <c r="AE30" s="14"/>
      <c r="AF30" s="1" t="s">
        <v>227</v>
      </c>
      <c r="AG30" s="3" t="b">
        <f>$D$22</f>
        <v>1</v>
      </c>
      <c r="AH30" s="15"/>
      <c r="AJ30" s="14"/>
      <c r="AK30" s="1" t="s">
        <v>59</v>
      </c>
      <c r="AL30" s="3" t="str">
        <f>Curves!$H$4</f>
        <v>&amp;ForcCrv_H4:2.1</v>
      </c>
      <c r="AM30" s="15"/>
      <c r="AO30" s="14"/>
      <c r="AP30" s="1" t="s">
        <v>16</v>
      </c>
      <c r="AQ30" s="2" t="s">
        <v>17</v>
      </c>
      <c r="AR30" s="15"/>
    </row>
    <row r="31" spans="2:45" ht="15.75" thickBot="1" x14ac:dyDescent="0.3">
      <c r="B31" s="14"/>
      <c r="C31" s="7" t="s">
        <v>55</v>
      </c>
      <c r="D31" s="38" cm="1">
        <f t="array" ref="D31">_xll.ds("Start Date",$D$7,"Ref Date=",$D$5)</f>
        <v>44805</v>
      </c>
      <c r="E31" s="15"/>
      <c r="G31" s="14"/>
      <c r="H31" s="1" t="s">
        <v>8</v>
      </c>
      <c r="I31" s="3" t="str">
        <f>$D$13</f>
        <v>%3M</v>
      </c>
      <c r="J31" s="15"/>
      <c r="L31" s="14"/>
      <c r="M31" s="39">
        <v>44811</v>
      </c>
      <c r="N31" s="39">
        <v>44902</v>
      </c>
      <c r="O31" s="39">
        <v>44901</v>
      </c>
      <c r="P31" s="39">
        <v>44811</v>
      </c>
      <c r="Q31" s="39">
        <v>44902</v>
      </c>
      <c r="R31" s="39">
        <v>44904</v>
      </c>
      <c r="S31" s="46">
        <v>-16.74493300436497</v>
      </c>
      <c r="T31" s="4">
        <v>2</v>
      </c>
      <c r="U31" s="4"/>
      <c r="V31" s="15"/>
      <c r="X31" s="14"/>
      <c r="Y31" s="1" t="s">
        <v>12</v>
      </c>
      <c r="Z31" s="3" t="str">
        <f>Curves!$H$4</f>
        <v>&amp;ForcCrv_H4:2.1</v>
      </c>
      <c r="AA31" s="15"/>
      <c r="AE31" s="14"/>
      <c r="AF31" s="1" t="s">
        <v>19</v>
      </c>
      <c r="AG31" s="3" t="str">
        <f>Curves!$C$4</f>
        <v>&amp;DiscCrv_C4:2.1</v>
      </c>
      <c r="AH31" s="15"/>
      <c r="AJ31" s="14"/>
      <c r="AK31" s="1" t="s">
        <v>16</v>
      </c>
      <c r="AL31" s="2" t="s">
        <v>17</v>
      </c>
      <c r="AM31" s="15"/>
      <c r="AO31" s="11"/>
      <c r="AP31" s="12"/>
      <c r="AQ31" s="12"/>
      <c r="AR31" s="13"/>
    </row>
    <row r="32" spans="2:45" ht="16.5" thickTop="1" thickBot="1" x14ac:dyDescent="0.3">
      <c r="B32" s="14"/>
      <c r="C32" s="7" t="s">
        <v>56</v>
      </c>
      <c r="D32" s="38" cm="1">
        <f t="array" ref="D32">_xll.ds("Date::Add Bus Days","Date=",$D$5,"Bus Days=",$D$8,"Calendar=",$D$17)</f>
        <v>44809</v>
      </c>
      <c r="E32" s="15"/>
      <c r="G32" s="14"/>
      <c r="H32" s="1" t="s">
        <v>40</v>
      </c>
      <c r="I32" s="3" t="str">
        <f>$D$15</f>
        <v>%MF</v>
      </c>
      <c r="J32" s="15"/>
      <c r="L32" s="14"/>
      <c r="M32" s="39">
        <v>44902</v>
      </c>
      <c r="N32" s="39">
        <v>44992</v>
      </c>
      <c r="O32" s="39">
        <v>44991</v>
      </c>
      <c r="P32" s="39">
        <v>44902</v>
      </c>
      <c r="Q32" s="39">
        <v>44992</v>
      </c>
      <c r="R32" s="39">
        <v>44994</v>
      </c>
      <c r="S32" s="46">
        <v>-16.709470915810208</v>
      </c>
      <c r="T32" s="4">
        <v>4</v>
      </c>
      <c r="U32" s="4"/>
      <c r="V32" s="15"/>
      <c r="X32" s="14"/>
      <c r="Y32" s="1" t="s">
        <v>1</v>
      </c>
      <c r="Z32" s="2" t="s">
        <v>67</v>
      </c>
      <c r="AA32" s="15"/>
      <c r="AE32" s="14"/>
      <c r="AF32" s="1" t="s">
        <v>59</v>
      </c>
      <c r="AG32" s="3" t="str">
        <f>Curves!$H$4</f>
        <v>&amp;ForcCrv_H4:2.1</v>
      </c>
      <c r="AH32" s="15"/>
      <c r="AJ32" s="11"/>
      <c r="AK32" s="12"/>
      <c r="AL32" s="12"/>
      <c r="AM32" s="13"/>
      <c r="AO32" s="3"/>
    </row>
    <row r="33" spans="2:45" ht="16.5" thickTop="1" thickBot="1" x14ac:dyDescent="0.3">
      <c r="B33" s="11"/>
      <c r="C33" s="12"/>
      <c r="D33" s="12"/>
      <c r="E33" s="13"/>
      <c r="G33" s="14"/>
      <c r="H33" s="1" t="s">
        <v>9</v>
      </c>
      <c r="I33" s="3" t="str">
        <f>$D$15</f>
        <v>%MF</v>
      </c>
      <c r="J33" s="15"/>
      <c r="L33" s="14"/>
      <c r="M33" s="39">
        <v>44902</v>
      </c>
      <c r="N33" s="39">
        <v>45267</v>
      </c>
      <c r="O33" s="39" t="str">
        <v/>
      </c>
      <c r="P33" s="39" t="str">
        <v/>
      </c>
      <c r="Q33" s="39" t="str">
        <v/>
      </c>
      <c r="R33" s="39">
        <v>45271</v>
      </c>
      <c r="S33" s="46">
        <v>40</v>
      </c>
      <c r="T33" s="4">
        <v>8</v>
      </c>
      <c r="U33" s="4"/>
      <c r="V33" s="15"/>
      <c r="X33" s="14"/>
      <c r="Y33" s="1" t="s">
        <v>68</v>
      </c>
      <c r="Z33" s="2" t="s">
        <v>170</v>
      </c>
      <c r="AA33" s="15"/>
      <c r="AE33" s="14"/>
      <c r="AF33" s="1" t="s">
        <v>16</v>
      </c>
      <c r="AG33" s="2" t="s">
        <v>17</v>
      </c>
      <c r="AH33" s="15"/>
    </row>
    <row r="34" spans="2:45" ht="16.5" thickTop="1" thickBot="1" x14ac:dyDescent="0.3">
      <c r="G34" s="14"/>
      <c r="H34" s="1" t="s">
        <v>10</v>
      </c>
      <c r="I34" s="3" t="str">
        <f>$D$17</f>
        <v>%GB_LSX</v>
      </c>
      <c r="J34" s="15"/>
      <c r="L34" s="14"/>
      <c r="M34" s="39">
        <v>44992</v>
      </c>
      <c r="N34" s="39">
        <v>45084</v>
      </c>
      <c r="O34" s="39">
        <v>45083</v>
      </c>
      <c r="P34" s="39">
        <v>44992</v>
      </c>
      <c r="Q34" s="39">
        <v>45084</v>
      </c>
      <c r="R34" s="39">
        <v>45086</v>
      </c>
      <c r="S34" s="46">
        <v>-17.889880468775043</v>
      </c>
      <c r="T34" s="4">
        <v>5</v>
      </c>
      <c r="U34" s="4"/>
      <c r="V34" s="15"/>
      <c r="X34" s="14"/>
      <c r="Y34" s="29" t="s">
        <v>18</v>
      </c>
      <c r="Z34" s="37">
        <f>$D$5</f>
        <v>44805</v>
      </c>
      <c r="AA34" s="15"/>
      <c r="AE34" s="14"/>
      <c r="AF34" s="17"/>
      <c r="AG34" s="17"/>
      <c r="AH34" s="15"/>
      <c r="AJ34" s="6"/>
      <c r="AK34" s="49"/>
    </row>
    <row r="35" spans="2:45" ht="15.75" thickTop="1" x14ac:dyDescent="0.25">
      <c r="B35" s="8"/>
      <c r="C35" s="9"/>
      <c r="D35" s="9"/>
      <c r="E35" s="21"/>
      <c r="G35" s="14"/>
      <c r="H35" s="1" t="s">
        <v>15</v>
      </c>
      <c r="I35" s="23" t="str" cm="1">
        <f t="array" ref="I35">_xll.ds("ObjectTools::Show","Reference=",$D$7,"Key=","DayCount")</f>
        <v>%ACT/360</v>
      </c>
      <c r="J35" s="15"/>
      <c r="L35" s="14"/>
      <c r="M35" s="39">
        <v>45084</v>
      </c>
      <c r="N35" s="39">
        <v>45176</v>
      </c>
      <c r="O35" s="39">
        <v>45175</v>
      </c>
      <c r="P35" s="39">
        <v>45084</v>
      </c>
      <c r="Q35" s="39">
        <v>45176</v>
      </c>
      <c r="R35" s="39">
        <v>45180</v>
      </c>
      <c r="S35" s="46">
        <v>-18.705319944442913</v>
      </c>
      <c r="T35" s="4">
        <v>6</v>
      </c>
      <c r="U35" s="4"/>
      <c r="V35" s="15"/>
      <c r="X35" s="14"/>
      <c r="Y35" s="1" t="s">
        <v>72</v>
      </c>
      <c r="Z35" s="2" t="b">
        <v>1</v>
      </c>
      <c r="AA35" s="15"/>
      <c r="AE35" s="14"/>
      <c r="AF35" s="60" t="s">
        <v>184</v>
      </c>
      <c r="AG35" s="61"/>
      <c r="AH35" s="15"/>
      <c r="AK35" s="49"/>
    </row>
    <row r="36" spans="2:45" ht="15.75" thickBot="1" x14ac:dyDescent="0.3">
      <c r="B36" s="14"/>
      <c r="C36" s="62" t="s">
        <v>103</v>
      </c>
      <c r="D36" s="63"/>
      <c r="E36" s="22"/>
      <c r="G36" s="14"/>
      <c r="H36" s="1" t="s">
        <v>11</v>
      </c>
      <c r="I36" s="2" t="s">
        <v>42</v>
      </c>
      <c r="J36" s="15"/>
      <c r="L36" s="35"/>
      <c r="M36" s="39">
        <v>45176</v>
      </c>
      <c r="N36" s="39">
        <v>45267</v>
      </c>
      <c r="O36" s="39">
        <v>45266</v>
      </c>
      <c r="P36" s="39">
        <v>45176</v>
      </c>
      <c r="Q36" s="39">
        <v>45267</v>
      </c>
      <c r="R36" s="39">
        <v>45271</v>
      </c>
      <c r="S36" s="46">
        <v>-19.299743744950916</v>
      </c>
      <c r="T36" s="4">
        <v>7</v>
      </c>
      <c r="U36" s="4"/>
      <c r="V36" s="15"/>
      <c r="X36" s="11"/>
      <c r="Y36" s="12"/>
      <c r="Z36" s="12"/>
      <c r="AA36" s="13"/>
      <c r="AE36" s="14"/>
      <c r="AF36" s="52" t="s">
        <v>163</v>
      </c>
      <c r="AG36" s="54" t="b">
        <f>AG37=AG38</f>
        <v>1</v>
      </c>
      <c r="AH36" s="15"/>
      <c r="AK36" s="49"/>
    </row>
    <row r="37" spans="2:45" ht="16.5" thickTop="1" thickBot="1" x14ac:dyDescent="0.3">
      <c r="B37" s="14"/>
      <c r="C37" s="4" t="str" cm="1">
        <f t="array" ref="C37">_xll.ds(C38:D44)</f>
        <v>&amp;CFOrig_C37:1.1</v>
      </c>
      <c r="D37" s="17"/>
      <c r="E37" s="22"/>
      <c r="G37" s="14"/>
      <c r="H37" s="1" t="s">
        <v>43</v>
      </c>
      <c r="I37" s="23" t="b" cm="1">
        <f t="array" ref="I37">_xll.ds("ObjectTools::Show","Reference=",$D$7,"Key=","EOM")</f>
        <v>0</v>
      </c>
      <c r="J37" s="15"/>
      <c r="L37" s="35"/>
      <c r="M37" s="39"/>
      <c r="N37" s="39"/>
      <c r="O37" s="39"/>
      <c r="P37" s="39"/>
      <c r="Q37" s="39"/>
      <c r="R37" s="39"/>
      <c r="S37" s="46"/>
      <c r="T37" s="4"/>
      <c r="U37" s="4"/>
      <c r="V37" s="15"/>
      <c r="AE37" s="14"/>
      <c r="AF37" s="52" t="s">
        <v>162</v>
      </c>
      <c r="AG37" s="45">
        <f>10000*($Y$40-$AA$5)</f>
        <v>-146.27733907169377</v>
      </c>
      <c r="AH37" s="15"/>
      <c r="AK37" s="49"/>
      <c r="AO37" s="3"/>
      <c r="AP37" s="3"/>
      <c r="AQ37" s="3"/>
      <c r="AR37" s="3"/>
    </row>
    <row r="38" spans="2:45" ht="15.75" thickTop="1" x14ac:dyDescent="0.25">
      <c r="B38" s="14"/>
      <c r="C38" s="1" t="s">
        <v>12</v>
      </c>
      <c r="D38" s="3" t="str">
        <f>$H$4</f>
        <v>&amp;ois__H4:1.1</v>
      </c>
      <c r="E38" s="22"/>
      <c r="G38" s="14"/>
      <c r="H38" s="17"/>
      <c r="I38" s="17"/>
      <c r="J38" s="15"/>
      <c r="L38" s="35"/>
      <c r="M38" s="39"/>
      <c r="N38" s="39"/>
      <c r="O38" s="39"/>
      <c r="P38" s="39"/>
      <c r="Q38" s="39"/>
      <c r="R38" s="39"/>
      <c r="S38" s="46"/>
      <c r="T38" s="4"/>
      <c r="U38" s="4"/>
      <c r="V38" s="15"/>
      <c r="X38" s="8"/>
      <c r="Y38" s="9"/>
      <c r="Z38" s="9"/>
      <c r="AA38" s="10"/>
      <c r="AE38" s="20"/>
      <c r="AF38" s="52" t="s">
        <v>161</v>
      </c>
      <c r="AG38" s="57" cm="1">
        <f t="array" ref="AG38">_xll.ds(AF39:AG46)</f>
        <v>-146.27733907169377</v>
      </c>
      <c r="AH38" s="15"/>
      <c r="AK38" s="49"/>
      <c r="AO38" s="3"/>
      <c r="AP38" s="3"/>
      <c r="AQ38" s="3"/>
      <c r="AR38" s="3"/>
    </row>
    <row r="39" spans="2:45" x14ac:dyDescent="0.25">
      <c r="B39" s="14"/>
      <c r="C39" s="1" t="s">
        <v>1</v>
      </c>
      <c r="D39" s="2" t="s">
        <v>129</v>
      </c>
      <c r="E39" s="34"/>
      <c r="G39" s="14"/>
      <c r="H39" s="4" t="str" cm="1">
        <f t="array" ref="H39">_xll.ds(H40:I54)</f>
        <v>&amp;FxdSched_H39:1.1</v>
      </c>
      <c r="I39" s="17"/>
      <c r="J39" s="15"/>
      <c r="L39" s="14"/>
      <c r="M39" s="60" t="s">
        <v>123</v>
      </c>
      <c r="N39" s="61"/>
      <c r="O39" s="61"/>
      <c r="P39" s="61"/>
      <c r="Q39" s="61"/>
      <c r="R39" s="61"/>
      <c r="S39" s="61"/>
      <c r="T39" s="61"/>
      <c r="U39" s="61"/>
      <c r="V39" s="15"/>
      <c r="X39" s="14"/>
      <c r="Y39" s="60" t="s">
        <v>178</v>
      </c>
      <c r="Z39" s="61"/>
      <c r="AA39" s="15"/>
      <c r="AE39" s="14"/>
      <c r="AF39" s="1" t="s">
        <v>12</v>
      </c>
      <c r="AG39" s="3" t="str">
        <f>$H$4</f>
        <v>&amp;ois__H4:1.1</v>
      </c>
      <c r="AH39" s="15"/>
      <c r="AK39" s="49"/>
      <c r="AO39" s="3"/>
      <c r="AP39" s="3"/>
      <c r="AQ39" s="3"/>
      <c r="AR39" s="3"/>
    </row>
    <row r="40" spans="2:45" x14ac:dyDescent="0.25">
      <c r="B40" s="14"/>
      <c r="C40" s="1" t="s">
        <v>68</v>
      </c>
      <c r="D40" s="2" t="s">
        <v>108</v>
      </c>
      <c r="E40" s="15"/>
      <c r="G40" s="14"/>
      <c r="H40" s="1" t="s">
        <v>0</v>
      </c>
      <c r="I40" s="2" t="s">
        <v>4</v>
      </c>
      <c r="J40" s="15"/>
      <c r="L40" s="14"/>
      <c r="M40" s="4" t="str" cm="1">
        <f t="array" ref="M40:T48">_xll.ds("ObjectTools::Show","Reference=",$C$64)</f>
        <v>#AccrStart</v>
      </c>
      <c r="N40" s="39" t="str">
        <v>#AccrEnd</v>
      </c>
      <c r="O40" s="39" t="str">
        <v>#Fixing</v>
      </c>
      <c r="P40" s="39" t="str">
        <v>#FixingStart</v>
      </c>
      <c r="Q40" s="39" t="str">
        <v>#FixingEnd</v>
      </c>
      <c r="R40" s="39" t="str">
        <v>#PmtDate</v>
      </c>
      <c r="S40" s="4" t="str">
        <v>#Amount</v>
      </c>
      <c r="T40" s="4" t="str">
        <v>#Counter</v>
      </c>
      <c r="U40" s="4"/>
      <c r="V40" s="15"/>
      <c r="X40" s="18"/>
      <c r="Y40" s="49" cm="1">
        <f t="array" ref="Y40">_xll.ds(Y41:Z44)</f>
        <v>5.2914056712355322E-2</v>
      </c>
      <c r="Z40" s="17"/>
      <c r="AA40" s="15"/>
      <c r="AE40" s="14"/>
      <c r="AF40" s="1" t="s">
        <v>1</v>
      </c>
      <c r="AG40" s="2" t="s">
        <v>14</v>
      </c>
      <c r="AH40" s="16"/>
      <c r="AO40" s="3"/>
      <c r="AP40" s="3"/>
      <c r="AQ40" s="3"/>
      <c r="AR40" s="3"/>
    </row>
    <row r="41" spans="2:45" x14ac:dyDescent="0.25">
      <c r="B41" s="14"/>
      <c r="C41" s="1" t="s">
        <v>99</v>
      </c>
      <c r="D41" s="37">
        <f>$D$4</f>
        <v>44533</v>
      </c>
      <c r="E41" s="15"/>
      <c r="G41" s="14"/>
      <c r="H41" s="1" t="s">
        <v>1</v>
      </c>
      <c r="I41" s="2" t="s">
        <v>5</v>
      </c>
      <c r="J41" s="15"/>
      <c r="L41" s="14"/>
      <c r="M41" s="39">
        <v>44533</v>
      </c>
      <c r="N41" s="39">
        <v>44539</v>
      </c>
      <c r="O41" s="39">
        <v>44538</v>
      </c>
      <c r="P41" s="39">
        <v>44533</v>
      </c>
      <c r="Q41" s="39">
        <v>44539</v>
      </c>
      <c r="R41" s="39">
        <v>44543</v>
      </c>
      <c r="S41" s="46">
        <v>-0.82051400283855713</v>
      </c>
      <c r="T41" s="4">
        <v>1</v>
      </c>
      <c r="U41" s="4"/>
      <c r="V41" s="15"/>
      <c r="X41" s="18"/>
      <c r="Y41" s="1" t="s">
        <v>12</v>
      </c>
      <c r="Z41" s="3" t="str">
        <f>$H$4</f>
        <v>&amp;ois__H4:1.1</v>
      </c>
      <c r="AA41" s="15"/>
      <c r="AE41" s="14"/>
      <c r="AF41" s="1" t="s">
        <v>18</v>
      </c>
      <c r="AG41" s="37">
        <f>$D$5</f>
        <v>44805</v>
      </c>
      <c r="AH41" s="15"/>
      <c r="AO41" s="3"/>
      <c r="AP41" s="3"/>
      <c r="AQ41" s="3"/>
      <c r="AR41" s="3"/>
    </row>
    <row r="42" spans="2:45" x14ac:dyDescent="0.25">
      <c r="B42" s="14"/>
      <c r="C42" s="1" t="s">
        <v>130</v>
      </c>
      <c r="D42" s="3" t="str">
        <f>$C$91</f>
        <v>&amp;CFMdl_C91:1.1</v>
      </c>
      <c r="E42" s="15"/>
      <c r="G42" s="14"/>
      <c r="H42" s="1" t="s">
        <v>68</v>
      </c>
      <c r="I42" s="2" t="s">
        <v>125</v>
      </c>
      <c r="J42" s="15"/>
      <c r="L42" s="14"/>
      <c r="M42" s="39">
        <v>44533</v>
      </c>
      <c r="N42" s="39">
        <v>44630</v>
      </c>
      <c r="O42" s="39" t="str">
        <v/>
      </c>
      <c r="P42" s="39" t="str">
        <v/>
      </c>
      <c r="Q42" s="39" t="str">
        <v/>
      </c>
      <c r="R42" s="39">
        <v>44634</v>
      </c>
      <c r="S42" s="46">
        <v>10.777777777777777</v>
      </c>
      <c r="T42" s="4">
        <v>3</v>
      </c>
      <c r="U42" s="4"/>
      <c r="V42" s="15"/>
      <c r="X42" s="14"/>
      <c r="Y42" s="1" t="s">
        <v>1</v>
      </c>
      <c r="Z42" s="2" t="s">
        <v>58</v>
      </c>
      <c r="AA42" s="15"/>
      <c r="AE42" s="14"/>
      <c r="AF42" s="1" t="s">
        <v>156</v>
      </c>
      <c r="AG42" s="2" t="b">
        <v>0</v>
      </c>
      <c r="AH42" s="15"/>
      <c r="AO42" s="3"/>
      <c r="AP42" s="3"/>
      <c r="AQ42" s="3"/>
      <c r="AR42" s="3"/>
    </row>
    <row r="43" spans="2:45" x14ac:dyDescent="0.25">
      <c r="B43" s="14"/>
      <c r="C43" s="1" t="s">
        <v>131</v>
      </c>
      <c r="D43" s="3" t="str">
        <f>$C$96</f>
        <v>&amp;Mkt_C96:1.1</v>
      </c>
      <c r="E43" s="15"/>
      <c r="G43" s="14"/>
      <c r="H43" s="1" t="s">
        <v>37</v>
      </c>
      <c r="I43" s="2" t="b">
        <v>0</v>
      </c>
      <c r="J43" s="15"/>
      <c r="L43" s="14"/>
      <c r="M43" s="39">
        <v>44539</v>
      </c>
      <c r="N43" s="39">
        <v>44630</v>
      </c>
      <c r="O43" s="39">
        <v>44629</v>
      </c>
      <c r="P43" s="39">
        <v>44539</v>
      </c>
      <c r="Q43" s="39">
        <v>44630</v>
      </c>
      <c r="R43" s="39">
        <v>44634</v>
      </c>
      <c r="S43" s="46">
        <v>-13.047772766366705</v>
      </c>
      <c r="T43" s="23">
        <v>2</v>
      </c>
      <c r="U43" s="4"/>
      <c r="V43" s="15"/>
      <c r="X43" s="14"/>
      <c r="Y43" s="1" t="s">
        <v>19</v>
      </c>
      <c r="Z43" s="3" t="str">
        <f>$Y$49</f>
        <v>&amp;ModDiscCrv_Y49:1.1</v>
      </c>
      <c r="AA43" s="19"/>
      <c r="AE43" s="14"/>
      <c r="AF43" s="1" t="s">
        <v>64</v>
      </c>
      <c r="AG43" s="2" t="s">
        <v>180</v>
      </c>
      <c r="AH43" s="15"/>
      <c r="AO43" s="3"/>
      <c r="AP43" s="3"/>
      <c r="AQ43" s="3"/>
      <c r="AR43" s="3"/>
      <c r="AS43" s="4"/>
    </row>
    <row r="44" spans="2:45" x14ac:dyDescent="0.25">
      <c r="B44" s="14"/>
      <c r="C44" s="1" t="s">
        <v>132</v>
      </c>
      <c r="D44" s="2" t="s">
        <v>133</v>
      </c>
      <c r="E44" s="15"/>
      <c r="G44" s="14"/>
      <c r="H44" s="1" t="s">
        <v>38</v>
      </c>
      <c r="I44" s="2" t="b">
        <v>1</v>
      </c>
      <c r="J44" s="15"/>
      <c r="L44" s="14"/>
      <c r="M44" s="39">
        <v>44630</v>
      </c>
      <c r="N44" s="39">
        <v>44720</v>
      </c>
      <c r="O44" s="39">
        <v>44719</v>
      </c>
      <c r="P44" s="39">
        <v>44630</v>
      </c>
      <c r="Q44" s="39">
        <v>44720</v>
      </c>
      <c r="R44" s="39">
        <v>44722</v>
      </c>
      <c r="S44" s="46">
        <v>-14.187266273651744</v>
      </c>
      <c r="T44" s="23">
        <v>4</v>
      </c>
      <c r="U44" s="4"/>
      <c r="V44" s="15"/>
      <c r="X44" s="14"/>
      <c r="Y44" s="1" t="s">
        <v>59</v>
      </c>
      <c r="Z44" s="3" t="str">
        <f>Curves!$H$4</f>
        <v>&amp;ForcCrv_H4:2.1</v>
      </c>
      <c r="AA44" s="15"/>
      <c r="AE44" s="14"/>
      <c r="AF44" s="1" t="s">
        <v>19</v>
      </c>
      <c r="AG44" s="3" t="str">
        <f>Curves!$C$4</f>
        <v>&amp;DiscCrv_C4:2.1</v>
      </c>
      <c r="AH44" s="15"/>
      <c r="AO44" s="3"/>
      <c r="AP44" s="3"/>
      <c r="AQ44" s="3"/>
      <c r="AR44" s="3"/>
    </row>
    <row r="45" spans="2:45" ht="15.75" thickBot="1" x14ac:dyDescent="0.3">
      <c r="B45" s="14"/>
      <c r="C45" s="17"/>
      <c r="D45" s="17"/>
      <c r="E45" s="16"/>
      <c r="G45" s="14"/>
      <c r="H45" s="1" t="s">
        <v>6</v>
      </c>
      <c r="I45" s="37">
        <f>$D$25</f>
        <v>44537</v>
      </c>
      <c r="J45" s="15"/>
      <c r="L45" s="14"/>
      <c r="M45" s="39">
        <v>44630</v>
      </c>
      <c r="N45" s="39">
        <v>44995</v>
      </c>
      <c r="O45" s="39" t="str">
        <v/>
      </c>
      <c r="P45" s="39" t="str">
        <v/>
      </c>
      <c r="Q45" s="39" t="str">
        <v/>
      </c>
      <c r="R45" s="39">
        <v>44999</v>
      </c>
      <c r="S45" s="46">
        <v>40</v>
      </c>
      <c r="T45" s="23">
        <v>8</v>
      </c>
      <c r="U45" s="4"/>
      <c r="V45" s="15"/>
      <c r="X45" s="30"/>
      <c r="Y45" s="24"/>
      <c r="Z45" s="25"/>
      <c r="AA45" s="31"/>
      <c r="AE45" s="14"/>
      <c r="AF45" s="1" t="s">
        <v>59</v>
      </c>
      <c r="AG45" s="3" t="str">
        <f>Curves!$H$4</f>
        <v>&amp;ForcCrv_H4:2.1</v>
      </c>
      <c r="AH45" s="15"/>
      <c r="AO45" s="3"/>
      <c r="AP45" s="3"/>
      <c r="AQ45" s="3"/>
      <c r="AR45" s="3"/>
    </row>
    <row r="46" spans="2:45" ht="16.5" thickTop="1" thickBot="1" x14ac:dyDescent="0.3">
      <c r="B46" s="14"/>
      <c r="C46" s="4" t="str" cm="1">
        <f t="array" ref="C46">_xll.ds(C47:D53)</f>
        <v>&amp;CFFwdCln_C46:1.1</v>
      </c>
      <c r="D46" s="17"/>
      <c r="E46" s="22"/>
      <c r="G46" s="14"/>
      <c r="H46" s="1" t="s">
        <v>7</v>
      </c>
      <c r="I46" s="2" t="b">
        <v>1</v>
      </c>
      <c r="J46" s="15"/>
      <c r="L46" s="14"/>
      <c r="M46" s="39">
        <v>44720</v>
      </c>
      <c r="N46" s="39">
        <v>44812</v>
      </c>
      <c r="O46" s="39">
        <v>44811</v>
      </c>
      <c r="P46" s="39">
        <v>44720</v>
      </c>
      <c r="Q46" s="39">
        <v>44812</v>
      </c>
      <c r="R46" s="39">
        <v>44816</v>
      </c>
      <c r="S46" s="45">
        <v>-15.752775299286759</v>
      </c>
      <c r="T46" s="23">
        <v>5</v>
      </c>
      <c r="U46" s="4"/>
      <c r="V46" s="15"/>
      <c r="AE46" s="14"/>
      <c r="AF46" s="1" t="s">
        <v>16</v>
      </c>
      <c r="AG46" s="2" t="s">
        <v>17</v>
      </c>
      <c r="AH46" s="15"/>
      <c r="AO46" s="3"/>
      <c r="AP46" s="3"/>
      <c r="AQ46" s="3"/>
      <c r="AR46" s="3"/>
    </row>
    <row r="47" spans="2:45" ht="16.5" thickTop="1" thickBot="1" x14ac:dyDescent="0.3">
      <c r="B47" s="14"/>
      <c r="C47" s="1" t="s">
        <v>12</v>
      </c>
      <c r="D47" s="3" t="str">
        <f>$H$59</f>
        <v>&amp;OisFwdCln_H59:1.1</v>
      </c>
      <c r="E47" s="22"/>
      <c r="G47" s="14"/>
      <c r="H47" s="1" t="s">
        <v>39</v>
      </c>
      <c r="I47" s="3" t="str">
        <f>$D$9</f>
        <v>%2Y</v>
      </c>
      <c r="J47" s="15"/>
      <c r="L47" s="14"/>
      <c r="M47" s="39">
        <v>44812</v>
      </c>
      <c r="N47" s="39">
        <v>44904</v>
      </c>
      <c r="O47" s="39">
        <v>44903</v>
      </c>
      <c r="P47" s="39">
        <v>44812</v>
      </c>
      <c r="Q47" s="39">
        <v>44904</v>
      </c>
      <c r="R47" s="39">
        <v>44908</v>
      </c>
      <c r="S47" s="46">
        <v>-16.931122718353286</v>
      </c>
      <c r="T47" s="23">
        <v>6</v>
      </c>
      <c r="U47" s="4"/>
      <c r="V47" s="15"/>
      <c r="X47" s="8"/>
      <c r="Y47" s="9"/>
      <c r="Z47" s="9"/>
      <c r="AA47" s="10"/>
      <c r="AE47" s="11"/>
      <c r="AF47" s="12"/>
      <c r="AG47" s="12"/>
      <c r="AH47" s="13"/>
      <c r="AO47" s="3"/>
      <c r="AP47" s="3"/>
      <c r="AQ47" s="3"/>
      <c r="AR47" s="3"/>
    </row>
    <row r="48" spans="2:45" ht="15.75" thickTop="1" x14ac:dyDescent="0.25">
      <c r="B48" s="14"/>
      <c r="C48" s="1" t="s">
        <v>1</v>
      </c>
      <c r="D48" s="2" t="s">
        <v>129</v>
      </c>
      <c r="E48" s="34"/>
      <c r="G48" s="14"/>
      <c r="H48" s="1" t="s">
        <v>8</v>
      </c>
      <c r="I48" s="3" t="str">
        <f>$D$12</f>
        <v>%1Y</v>
      </c>
      <c r="J48" s="15"/>
      <c r="L48" s="14"/>
      <c r="M48" s="39">
        <v>44904</v>
      </c>
      <c r="N48" s="39">
        <v>44995</v>
      </c>
      <c r="O48" s="39">
        <v>44994</v>
      </c>
      <c r="P48" s="39">
        <v>44904</v>
      </c>
      <c r="Q48" s="39">
        <v>44995</v>
      </c>
      <c r="R48" s="39">
        <v>44999</v>
      </c>
      <c r="S48" s="46">
        <v>-16.9185794277662</v>
      </c>
      <c r="T48" s="23">
        <v>7</v>
      </c>
      <c r="U48" s="4"/>
      <c r="V48" s="15"/>
      <c r="X48" s="14"/>
      <c r="Y48" s="62" t="s">
        <v>179</v>
      </c>
      <c r="Z48" s="63"/>
      <c r="AA48" s="15"/>
      <c r="AO48" s="3"/>
      <c r="AP48" s="3"/>
      <c r="AQ48" s="3"/>
      <c r="AR48" s="3"/>
    </row>
    <row r="49" spans="2:44" x14ac:dyDescent="0.25">
      <c r="B49" s="14"/>
      <c r="C49" s="1" t="s">
        <v>68</v>
      </c>
      <c r="D49" s="2" t="s">
        <v>113</v>
      </c>
      <c r="E49" s="15"/>
      <c r="G49" s="14"/>
      <c r="H49" s="1" t="s">
        <v>40</v>
      </c>
      <c r="I49" s="3" t="str">
        <f>$D$14</f>
        <v>%MF</v>
      </c>
      <c r="J49" s="15"/>
      <c r="L49" s="14"/>
      <c r="M49" s="39"/>
      <c r="N49" s="39"/>
      <c r="O49" s="39"/>
      <c r="P49" s="39"/>
      <c r="Q49" s="39"/>
      <c r="R49" s="39"/>
      <c r="S49" s="46"/>
      <c r="T49" s="23"/>
      <c r="U49" s="4"/>
      <c r="V49" s="15"/>
      <c r="X49" s="14"/>
      <c r="Y49" s="4" t="str" cm="1">
        <f t="array" ref="Y49">_xll.ds(Y50:Z55)</f>
        <v>&amp;ModDiscCrv_Y49:1.1</v>
      </c>
      <c r="Z49" s="17"/>
      <c r="AA49" s="15"/>
      <c r="AO49" s="3"/>
      <c r="AP49" s="3"/>
      <c r="AQ49" s="3"/>
      <c r="AR49" s="3"/>
    </row>
    <row r="50" spans="2:44" x14ac:dyDescent="0.25">
      <c r="B50" s="14"/>
      <c r="C50" s="1" t="s">
        <v>99</v>
      </c>
      <c r="D50" s="37">
        <f>$D$4</f>
        <v>44533</v>
      </c>
      <c r="E50" s="15"/>
      <c r="G50" s="14"/>
      <c r="H50" s="1" t="s">
        <v>9</v>
      </c>
      <c r="I50" s="3" t="str">
        <f>$D$14</f>
        <v>%MF</v>
      </c>
      <c r="J50" s="15"/>
      <c r="L50" s="14"/>
      <c r="M50" s="39"/>
      <c r="N50" s="39"/>
      <c r="O50" s="39"/>
      <c r="P50" s="39"/>
      <c r="Q50" s="39"/>
      <c r="R50" s="39"/>
      <c r="S50" s="46"/>
      <c r="T50" s="23"/>
      <c r="U50" s="4"/>
      <c r="V50" s="15"/>
      <c r="X50" s="14"/>
      <c r="Y50" s="1" t="s">
        <v>12</v>
      </c>
      <c r="Z50" s="3" t="str">
        <f>$AG$13</f>
        <v>&amp;DiscCrv_C4:2.1</v>
      </c>
      <c r="AA50" s="15"/>
      <c r="AO50" s="3"/>
      <c r="AP50" s="3"/>
      <c r="AQ50" s="3"/>
      <c r="AR50" s="3"/>
    </row>
    <row r="51" spans="2:44" x14ac:dyDescent="0.25">
      <c r="B51" s="14"/>
      <c r="C51" s="1" t="s">
        <v>130</v>
      </c>
      <c r="D51" s="3" t="str">
        <f>$C$91</f>
        <v>&amp;CFMdl_C91:1.1</v>
      </c>
      <c r="E51" s="15"/>
      <c r="G51" s="14"/>
      <c r="H51" s="1" t="s">
        <v>10</v>
      </c>
      <c r="I51" s="3" t="str">
        <f>$D$17</f>
        <v>%GB_LSX</v>
      </c>
      <c r="J51" s="15"/>
      <c r="L51" s="35"/>
      <c r="M51" s="60" t="s">
        <v>118</v>
      </c>
      <c r="N51" s="61"/>
      <c r="O51" s="61"/>
      <c r="P51" s="61"/>
      <c r="Q51" s="61"/>
      <c r="R51" s="61"/>
      <c r="S51" s="61"/>
      <c r="T51" s="61"/>
      <c r="U51" s="61"/>
      <c r="V51" s="15"/>
      <c r="X51" s="14"/>
      <c r="Y51" s="1" t="s">
        <v>1</v>
      </c>
      <c r="Z51" s="2" t="s">
        <v>172</v>
      </c>
      <c r="AA51" s="15"/>
      <c r="AO51" s="3"/>
      <c r="AP51" s="3"/>
      <c r="AQ51" s="3"/>
      <c r="AR51" s="3"/>
    </row>
    <row r="52" spans="2:44" x14ac:dyDescent="0.25">
      <c r="B52" s="14"/>
      <c r="C52" s="1" t="s">
        <v>131</v>
      </c>
      <c r="D52" s="3" t="str">
        <f>$C$96</f>
        <v>&amp;Mkt_C96:1.1</v>
      </c>
      <c r="E52" s="15"/>
      <c r="G52" s="14"/>
      <c r="H52" s="1" t="s">
        <v>15</v>
      </c>
      <c r="I52" s="3" t="str">
        <f>$D$16</f>
        <v>%30/360</v>
      </c>
      <c r="J52" s="15"/>
      <c r="L52" s="35"/>
      <c r="M52" s="4" t="str" cm="1">
        <f t="array" ref="M52:N54">_xll.ds("ObjectTools::Show","Reference=",$C$73)</f>
        <v>INPARENT:INFO=</v>
      </c>
      <c r="N52" s="39" t="str">
        <v/>
      </c>
      <c r="O52" s="39"/>
      <c r="P52" s="40"/>
      <c r="Q52" s="39"/>
      <c r="R52" s="39"/>
      <c r="S52" s="4"/>
      <c r="T52" s="4"/>
      <c r="U52" s="4"/>
      <c r="V52" s="15"/>
      <c r="X52" s="14"/>
      <c r="Y52" s="1" t="s">
        <v>68</v>
      </c>
      <c r="Z52" s="2" t="s">
        <v>177</v>
      </c>
      <c r="AA52" s="15"/>
      <c r="AO52" s="3"/>
      <c r="AP52" s="3"/>
      <c r="AQ52" s="3"/>
      <c r="AR52" s="3"/>
    </row>
    <row r="53" spans="2:44" x14ac:dyDescent="0.25">
      <c r="B53" s="14"/>
      <c r="C53" s="1" t="s">
        <v>132</v>
      </c>
      <c r="D53" s="2" t="s">
        <v>133</v>
      </c>
      <c r="E53" s="15"/>
      <c r="G53" s="14"/>
      <c r="H53" s="1" t="s">
        <v>11</v>
      </c>
      <c r="I53" s="2" t="s">
        <v>42</v>
      </c>
      <c r="J53" s="15"/>
      <c r="L53" s="35"/>
      <c r="M53" s="39" t="str">
        <v>PREFIX=</v>
      </c>
      <c r="N53" s="39" t="str">
        <v/>
      </c>
      <c r="O53" s="39"/>
      <c r="P53" s="39"/>
      <c r="Q53" s="39"/>
      <c r="R53" s="39"/>
      <c r="S53" s="46"/>
      <c r="T53" s="23"/>
      <c r="U53" s="4"/>
      <c r="V53" s="15"/>
      <c r="X53" s="14"/>
      <c r="Y53" s="1" t="s">
        <v>173</v>
      </c>
      <c r="Z53" s="2" t="s">
        <v>174</v>
      </c>
      <c r="AA53" s="15"/>
      <c r="AO53" s="3"/>
      <c r="AP53" s="3"/>
      <c r="AQ53" s="3"/>
      <c r="AR53" s="3"/>
    </row>
    <row r="54" spans="2:44" x14ac:dyDescent="0.25">
      <c r="B54" s="14"/>
      <c r="C54" s="17"/>
      <c r="D54" s="17"/>
      <c r="E54" s="16"/>
      <c r="G54" s="14"/>
      <c r="H54" s="1" t="s">
        <v>43</v>
      </c>
      <c r="I54" s="3" t="b">
        <f>$I$37</f>
        <v>0</v>
      </c>
      <c r="J54" s="15"/>
      <c r="L54" s="35"/>
      <c r="M54" s="39" t="str">
        <v>C=</v>
      </c>
      <c r="N54" s="39" t="str">
        <v>$Sent</v>
      </c>
      <c r="O54" s="39"/>
      <c r="P54" s="39"/>
      <c r="Q54" s="39"/>
      <c r="R54" s="39"/>
      <c r="S54" s="46"/>
      <c r="T54" s="23"/>
      <c r="U54" s="4"/>
      <c r="V54" s="15"/>
      <c r="X54" s="14"/>
      <c r="Y54" s="1" t="s">
        <v>175</v>
      </c>
      <c r="Z54" s="37">
        <f>$D$4</f>
        <v>44533</v>
      </c>
      <c r="AA54" s="15"/>
      <c r="AO54" s="3"/>
      <c r="AP54" s="3"/>
      <c r="AQ54" s="3"/>
      <c r="AR54" s="3"/>
    </row>
    <row r="55" spans="2:44" ht="15.75" thickBot="1" x14ac:dyDescent="0.3">
      <c r="B55" s="14"/>
      <c r="C55" s="4" t="str" cm="1">
        <f t="array" ref="C55">_xll.ds(C56:D62)</f>
        <v>&amp;CFFwdDrt_C55:1.1</v>
      </c>
      <c r="D55" s="17"/>
      <c r="E55" s="22"/>
      <c r="G55" s="11"/>
      <c r="H55" s="12"/>
      <c r="I55" s="12"/>
      <c r="J55" s="13"/>
      <c r="L55" s="35"/>
      <c r="M55" s="39"/>
      <c r="N55" s="39"/>
      <c r="O55" s="39"/>
      <c r="P55" s="39"/>
      <c r="Q55" s="39"/>
      <c r="R55" s="39"/>
      <c r="S55" s="46"/>
      <c r="T55" s="23"/>
      <c r="U55" s="4"/>
      <c r="V55" s="15"/>
      <c r="X55" s="14"/>
      <c r="Y55" s="1" t="s">
        <v>176</v>
      </c>
      <c r="Z55" s="37">
        <f>$D$5</f>
        <v>44805</v>
      </c>
      <c r="AA55" s="15"/>
      <c r="AO55" s="3"/>
      <c r="AP55" s="3"/>
      <c r="AQ55" s="3"/>
      <c r="AR55" s="3"/>
    </row>
    <row r="56" spans="2:44" ht="16.5" thickTop="1" thickBot="1" x14ac:dyDescent="0.3">
      <c r="B56" s="14"/>
      <c r="C56" s="1" t="s">
        <v>12</v>
      </c>
      <c r="D56" s="3" t="str">
        <f>$H$69</f>
        <v>&amp;OisFwdDrt_H69:1.1</v>
      </c>
      <c r="E56" s="22"/>
      <c r="L56" s="35"/>
      <c r="M56" s="39"/>
      <c r="N56" s="39"/>
      <c r="O56" s="39"/>
      <c r="P56" s="39"/>
      <c r="Q56" s="39"/>
      <c r="R56" s="39"/>
      <c r="S56" s="46"/>
      <c r="T56" s="23"/>
      <c r="U56" s="4"/>
      <c r="V56" s="15"/>
      <c r="X56" s="11"/>
      <c r="Y56" s="12"/>
      <c r="Z56" s="12"/>
      <c r="AA56" s="13"/>
    </row>
    <row r="57" spans="2:44" ht="15.75" thickTop="1" x14ac:dyDescent="0.25">
      <c r="B57" s="14"/>
      <c r="C57" s="1" t="s">
        <v>1</v>
      </c>
      <c r="D57" s="2" t="s">
        <v>129</v>
      </c>
      <c r="E57" s="34"/>
      <c r="G57" s="8"/>
      <c r="H57" s="9"/>
      <c r="I57" s="9"/>
      <c r="J57" s="10"/>
      <c r="L57" s="35"/>
      <c r="M57" s="39"/>
      <c r="N57" s="39"/>
      <c r="O57" s="39"/>
      <c r="P57" s="39"/>
      <c r="Q57" s="39"/>
      <c r="R57" s="39"/>
      <c r="S57" s="46"/>
      <c r="T57" s="23"/>
      <c r="U57" s="4"/>
      <c r="V57" s="15"/>
      <c r="AF57" s="1"/>
      <c r="AG57" s="37"/>
    </row>
    <row r="58" spans="2:44" x14ac:dyDescent="0.25">
      <c r="B58" s="14"/>
      <c r="C58" s="1" t="s">
        <v>68</v>
      </c>
      <c r="D58" s="2" t="s">
        <v>112</v>
      </c>
      <c r="E58" s="15"/>
      <c r="G58" s="14"/>
      <c r="H58" s="60" t="s">
        <v>116</v>
      </c>
      <c r="I58" s="61"/>
      <c r="J58" s="15"/>
      <c r="L58" s="14"/>
      <c r="M58" s="39"/>
      <c r="N58" s="39"/>
      <c r="O58" s="39"/>
      <c r="P58" s="39"/>
      <c r="Q58" s="39"/>
      <c r="R58" s="39"/>
      <c r="S58" s="45"/>
      <c r="T58" s="23"/>
      <c r="U58" s="4"/>
      <c r="V58" s="15"/>
      <c r="AF58" s="1"/>
      <c r="AG58" s="2"/>
    </row>
    <row r="59" spans="2:44" x14ac:dyDescent="0.25">
      <c r="B59" s="14"/>
      <c r="C59" s="1" t="s">
        <v>99</v>
      </c>
      <c r="D59" s="37">
        <f>$D$4</f>
        <v>44533</v>
      </c>
      <c r="E59" s="15"/>
      <c r="G59" s="14"/>
      <c r="H59" s="4" t="str" cm="1">
        <f t="array" ref="H59">_xll.ds(H60:I66)</f>
        <v>&amp;OisFwdCln_H59:1.1</v>
      </c>
      <c r="I59" s="17"/>
      <c r="J59" s="15"/>
      <c r="L59" s="14"/>
      <c r="M59" s="39"/>
      <c r="N59" s="39"/>
      <c r="O59" s="39"/>
      <c r="P59" s="39"/>
      <c r="Q59" s="39"/>
      <c r="R59" s="39"/>
      <c r="S59" s="46"/>
      <c r="T59" s="23"/>
      <c r="U59" s="4"/>
      <c r="V59" s="15"/>
      <c r="AF59" s="1"/>
      <c r="AG59" s="2"/>
    </row>
    <row r="60" spans="2:44" x14ac:dyDescent="0.25">
      <c r="B60" s="14"/>
      <c r="C60" s="1" t="s">
        <v>130</v>
      </c>
      <c r="D60" s="3" t="str">
        <f>$C$91</f>
        <v>&amp;CFMdl_C91:1.1</v>
      </c>
      <c r="E60" s="15"/>
      <c r="G60" s="14"/>
      <c r="H60" s="1" t="s">
        <v>12</v>
      </c>
      <c r="I60" s="3" t="str">
        <f>$H$4</f>
        <v>&amp;ois__H4:1.1</v>
      </c>
      <c r="J60" s="15"/>
      <c r="L60" s="14"/>
      <c r="M60" s="39"/>
      <c r="N60" s="39"/>
      <c r="O60" s="39"/>
      <c r="P60" s="39"/>
      <c r="Q60" s="39"/>
      <c r="R60" s="39"/>
      <c r="S60" s="46"/>
      <c r="T60" s="23"/>
      <c r="U60" s="4"/>
      <c r="V60" s="15"/>
      <c r="AF60" s="1"/>
      <c r="AG60" s="2"/>
    </row>
    <row r="61" spans="2:44" x14ac:dyDescent="0.25">
      <c r="B61" s="14"/>
      <c r="C61" s="1" t="s">
        <v>131</v>
      </c>
      <c r="D61" s="3" t="str">
        <f>$C$96</f>
        <v>&amp;Mkt_C96:1.1</v>
      </c>
      <c r="E61" s="15"/>
      <c r="G61" s="14"/>
      <c r="H61" s="1" t="s">
        <v>1</v>
      </c>
      <c r="I61" s="2" t="s">
        <v>63</v>
      </c>
      <c r="J61" s="15"/>
      <c r="L61" s="14"/>
      <c r="M61" s="39"/>
      <c r="N61" s="39"/>
      <c r="O61" s="39"/>
      <c r="P61" s="39"/>
      <c r="Q61" s="39"/>
      <c r="R61" s="39"/>
      <c r="S61" s="46"/>
      <c r="T61" s="23"/>
      <c r="U61" s="4"/>
      <c r="V61" s="15"/>
    </row>
    <row r="62" spans="2:44" x14ac:dyDescent="0.25">
      <c r="B62" s="14"/>
      <c r="C62" s="1" t="s">
        <v>132</v>
      </c>
      <c r="D62" s="2" t="s">
        <v>133</v>
      </c>
      <c r="E62" s="15"/>
      <c r="G62" s="14"/>
      <c r="H62" s="1" t="s">
        <v>68</v>
      </c>
      <c r="I62" s="2" t="s">
        <v>221</v>
      </c>
      <c r="J62" s="15"/>
      <c r="L62" s="14"/>
      <c r="M62" s="39"/>
      <c r="N62" s="39"/>
      <c r="O62" s="39"/>
      <c r="P62" s="39"/>
      <c r="Q62" s="39"/>
      <c r="R62" s="39"/>
      <c r="S62" s="46"/>
      <c r="T62" s="23"/>
      <c r="U62" s="4"/>
      <c r="V62" s="15"/>
    </row>
    <row r="63" spans="2:44" x14ac:dyDescent="0.25">
      <c r="B63" s="14"/>
      <c r="C63" s="17"/>
      <c r="D63" s="17"/>
      <c r="E63" s="16"/>
      <c r="G63" s="14"/>
      <c r="H63" s="1" t="s">
        <v>64</v>
      </c>
      <c r="I63" s="2" t="s">
        <v>65</v>
      </c>
      <c r="J63" s="15"/>
      <c r="L63" s="14"/>
      <c r="M63" s="60" t="s">
        <v>143</v>
      </c>
      <c r="N63" s="61"/>
      <c r="O63" s="61"/>
      <c r="P63" s="61"/>
      <c r="Q63" s="61"/>
      <c r="R63" s="61"/>
      <c r="S63" s="61"/>
      <c r="T63" s="61"/>
      <c r="U63" s="61"/>
      <c r="V63" s="15"/>
    </row>
    <row r="64" spans="2:44" x14ac:dyDescent="0.25">
      <c r="B64" s="14"/>
      <c r="C64" s="4" t="str" cm="1">
        <f t="array" ref="C64">_xll.ds(C65:D71)</f>
        <v>&amp;CFRldCln_C64:1.1</v>
      </c>
      <c r="D64" s="17"/>
      <c r="E64" s="16"/>
      <c r="G64" s="14"/>
      <c r="H64" s="1" t="s">
        <v>105</v>
      </c>
      <c r="I64" s="2" t="b">
        <v>0</v>
      </c>
      <c r="J64" s="15"/>
      <c r="L64" s="14"/>
      <c r="M64" s="4" t="str" cm="1">
        <f t="array" ref="M64:T72">_xll.ds("ObjectTools::Show","Reference=",$C$82)</f>
        <v>#AccrStart</v>
      </c>
      <c r="N64" s="4" t="str">
        <v>#AccrEnd</v>
      </c>
      <c r="O64" s="4" t="str">
        <v>#Fixing</v>
      </c>
      <c r="P64" s="4" t="str">
        <v>#FixingStart</v>
      </c>
      <c r="Q64" s="4" t="str">
        <v>#FixingEnd</v>
      </c>
      <c r="R64" s="4" t="str">
        <v>#PmtDate</v>
      </c>
      <c r="S64" s="4" t="str">
        <v>#Amount</v>
      </c>
      <c r="T64" t="str">
        <v>#Counter</v>
      </c>
      <c r="V64" s="15"/>
    </row>
    <row r="65" spans="2:26" x14ac:dyDescent="0.25">
      <c r="B65" s="14"/>
      <c r="C65" s="1" t="s">
        <v>12</v>
      </c>
      <c r="D65" s="3" t="str">
        <f>$H$80</f>
        <v>&amp;OisRldCln_H80:1.1</v>
      </c>
      <c r="E65" s="16"/>
      <c r="G65" s="14"/>
      <c r="H65" s="1" t="s">
        <v>106</v>
      </c>
      <c r="I65" s="37">
        <f>MAX($D$5,$D$25)</f>
        <v>44805</v>
      </c>
      <c r="J65" s="15"/>
      <c r="L65" s="14"/>
      <c r="M65" s="39">
        <v>44537</v>
      </c>
      <c r="N65" s="39">
        <v>44627</v>
      </c>
      <c r="O65" s="39">
        <v>44624</v>
      </c>
      <c r="P65" s="39">
        <v>44537</v>
      </c>
      <c r="Q65" s="39">
        <v>44627</v>
      </c>
      <c r="R65" s="39">
        <v>44629</v>
      </c>
      <c r="S65" s="45">
        <v>-12.870916032472257</v>
      </c>
      <c r="T65" s="23">
        <v>1</v>
      </c>
      <c r="U65" s="4"/>
      <c r="V65" s="15"/>
    </row>
    <row r="66" spans="2:26" x14ac:dyDescent="0.25">
      <c r="B66" s="14"/>
      <c r="C66" s="1" t="s">
        <v>1</v>
      </c>
      <c r="D66" s="2" t="s">
        <v>129</v>
      </c>
      <c r="E66" s="16"/>
      <c r="G66" s="14"/>
      <c r="H66" s="1" t="s">
        <v>227</v>
      </c>
      <c r="I66" s="3" t="b">
        <f>$D$22</f>
        <v>1</v>
      </c>
      <c r="J66" s="15"/>
      <c r="L66" s="14"/>
      <c r="M66" s="39">
        <v>44537</v>
      </c>
      <c r="N66" s="39">
        <v>44902</v>
      </c>
      <c r="O66" s="39" t="str">
        <v/>
      </c>
      <c r="P66" s="39" t="str">
        <v/>
      </c>
      <c r="Q66" s="39" t="str">
        <v/>
      </c>
      <c r="R66" s="39">
        <v>44904</v>
      </c>
      <c r="S66" s="46">
        <v>40</v>
      </c>
      <c r="T66" s="23">
        <v>5</v>
      </c>
      <c r="U66" s="4"/>
      <c r="V66" s="15"/>
    </row>
    <row r="67" spans="2:26" x14ac:dyDescent="0.25">
      <c r="B67" s="14"/>
      <c r="C67" s="1" t="s">
        <v>68</v>
      </c>
      <c r="D67" s="2" t="s">
        <v>122</v>
      </c>
      <c r="E67" s="16"/>
      <c r="G67" s="14"/>
      <c r="H67" s="41"/>
      <c r="I67" s="42"/>
      <c r="J67" s="15"/>
      <c r="L67" s="14"/>
      <c r="M67" s="39">
        <v>44627</v>
      </c>
      <c r="N67" s="39">
        <v>44719</v>
      </c>
      <c r="O67" s="39">
        <v>44718</v>
      </c>
      <c r="P67" s="39">
        <v>44627</v>
      </c>
      <c r="Q67" s="39">
        <v>44719</v>
      </c>
      <c r="R67" s="39">
        <v>44721</v>
      </c>
      <c r="S67" s="46">
        <v>-14.475861961402936</v>
      </c>
      <c r="T67" s="23">
        <v>2</v>
      </c>
      <c r="U67" s="4"/>
      <c r="V67" s="15"/>
    </row>
    <row r="68" spans="2:26" x14ac:dyDescent="0.25">
      <c r="B68" s="14"/>
      <c r="C68" s="1" t="s">
        <v>99</v>
      </c>
      <c r="D68" s="37">
        <f>$D$4</f>
        <v>44533</v>
      </c>
      <c r="E68" s="16"/>
      <c r="G68" s="14"/>
      <c r="H68" s="60" t="s">
        <v>115</v>
      </c>
      <c r="I68" s="61"/>
      <c r="J68" s="15"/>
      <c r="L68" s="14"/>
      <c r="M68" s="39">
        <v>44719</v>
      </c>
      <c r="N68" s="39">
        <v>44811</v>
      </c>
      <c r="O68" s="39">
        <v>44810</v>
      </c>
      <c r="P68" s="39">
        <v>44719</v>
      </c>
      <c r="Q68" s="39">
        <v>44811</v>
      </c>
      <c r="R68" s="39">
        <v>44813</v>
      </c>
      <c r="S68" s="46">
        <v>-15.739212491423515</v>
      </c>
      <c r="T68" s="23">
        <v>3</v>
      </c>
      <c r="U68" s="4"/>
      <c r="V68" s="15"/>
    </row>
    <row r="69" spans="2:26" x14ac:dyDescent="0.25">
      <c r="B69" s="14"/>
      <c r="C69" s="1" t="s">
        <v>130</v>
      </c>
      <c r="D69" s="3" t="str">
        <f>$C$91</f>
        <v>&amp;CFMdl_C91:1.1</v>
      </c>
      <c r="E69" s="16"/>
      <c r="G69" s="14"/>
      <c r="H69" s="4" t="str" cm="1">
        <f t="array" ref="H69">_xll.ds(H70:I77)</f>
        <v>&amp;OisFwdDrt_H69:1.1</v>
      </c>
      <c r="I69" s="17"/>
      <c r="J69" s="15"/>
      <c r="L69" s="14"/>
      <c r="M69" s="39">
        <v>44811</v>
      </c>
      <c r="N69" s="39">
        <v>44902</v>
      </c>
      <c r="O69" s="39">
        <v>44901</v>
      </c>
      <c r="P69" s="39">
        <v>44811</v>
      </c>
      <c r="Q69" s="39">
        <v>44902</v>
      </c>
      <c r="R69" s="39">
        <v>44904</v>
      </c>
      <c r="S69" s="46">
        <v>-16.74493300436497</v>
      </c>
      <c r="T69" s="23">
        <v>4</v>
      </c>
      <c r="U69" s="4"/>
      <c r="V69" s="15"/>
    </row>
    <row r="70" spans="2:26" x14ac:dyDescent="0.25">
      <c r="B70" s="14"/>
      <c r="C70" s="1" t="s">
        <v>131</v>
      </c>
      <c r="D70" s="3" t="str">
        <f>$C$96</f>
        <v>&amp;Mkt_C96:1.1</v>
      </c>
      <c r="E70" s="16"/>
      <c r="G70" s="14"/>
      <c r="H70" s="1" t="s">
        <v>12</v>
      </c>
      <c r="I70" s="3" t="str">
        <f>$H$4</f>
        <v>&amp;ois__H4:1.1</v>
      </c>
      <c r="J70" s="15"/>
      <c r="L70" s="14"/>
      <c r="M70" s="39">
        <v>44902</v>
      </c>
      <c r="N70" s="39">
        <v>44992</v>
      </c>
      <c r="O70" s="39">
        <v>44991</v>
      </c>
      <c r="P70" s="39">
        <v>44902</v>
      </c>
      <c r="Q70" s="39">
        <v>44992</v>
      </c>
      <c r="R70" s="39">
        <v>44994</v>
      </c>
      <c r="S70" s="45">
        <v>-16.709470915810208</v>
      </c>
      <c r="T70" s="23">
        <v>6</v>
      </c>
      <c r="U70" s="4"/>
      <c r="V70" s="15"/>
    </row>
    <row r="71" spans="2:26" x14ac:dyDescent="0.25">
      <c r="B71" s="14"/>
      <c r="C71" s="1" t="s">
        <v>132</v>
      </c>
      <c r="D71" s="2" t="s">
        <v>133</v>
      </c>
      <c r="E71" s="16"/>
      <c r="G71" s="14"/>
      <c r="H71" s="1" t="s">
        <v>1</v>
      </c>
      <c r="I71" s="2" t="s">
        <v>63</v>
      </c>
      <c r="J71" s="15"/>
      <c r="L71" s="14"/>
      <c r="M71" s="39">
        <v>44902</v>
      </c>
      <c r="N71" s="39">
        <v>44995</v>
      </c>
      <c r="O71" s="39" t="str">
        <v/>
      </c>
      <c r="P71" s="39" t="str">
        <v/>
      </c>
      <c r="Q71" s="39" t="str">
        <v/>
      </c>
      <c r="R71" s="39">
        <v>44999</v>
      </c>
      <c r="S71" s="46">
        <v>10.333333333333336</v>
      </c>
      <c r="T71" s="23">
        <v>8</v>
      </c>
      <c r="U71" s="4"/>
      <c r="V71" s="15"/>
      <c r="Z71" s="28"/>
    </row>
    <row r="72" spans="2:26" x14ac:dyDescent="0.25">
      <c r="B72" s="14"/>
      <c r="C72" s="17"/>
      <c r="D72" s="17"/>
      <c r="E72" s="16"/>
      <c r="G72" s="14"/>
      <c r="H72" s="1" t="s">
        <v>68</v>
      </c>
      <c r="I72" s="2" t="s">
        <v>222</v>
      </c>
      <c r="J72" s="15"/>
      <c r="L72" s="14"/>
      <c r="M72" s="39">
        <v>44992</v>
      </c>
      <c r="N72" s="39">
        <v>44995</v>
      </c>
      <c r="O72" s="39">
        <v>44994</v>
      </c>
      <c r="P72" s="39">
        <v>44992</v>
      </c>
      <c r="Q72" s="39">
        <v>44995</v>
      </c>
      <c r="R72" s="39">
        <v>44999</v>
      </c>
      <c r="S72" s="46">
        <v>-0.56573831658157658</v>
      </c>
      <c r="T72" s="23">
        <v>7</v>
      </c>
      <c r="U72" s="4"/>
      <c r="V72" s="15"/>
      <c r="Z72" s="28"/>
    </row>
    <row r="73" spans="2:26" x14ac:dyDescent="0.25">
      <c r="B73" s="14"/>
      <c r="C73" s="4" t="str" cm="1">
        <f t="array" ref="C73">_xll.ds(C74:D80)</f>
        <v>&amp;ERROR!_C73:1.1</v>
      </c>
      <c r="D73" s="17"/>
      <c r="E73" s="16"/>
      <c r="G73" s="14"/>
      <c r="H73" s="1" t="s">
        <v>64</v>
      </c>
      <c r="I73" s="2" t="s">
        <v>65</v>
      </c>
      <c r="J73" s="15"/>
      <c r="L73" s="14"/>
      <c r="M73" s="39"/>
      <c r="N73" s="39"/>
      <c r="O73" s="39"/>
      <c r="P73" s="39"/>
      <c r="Q73" s="39"/>
      <c r="R73" s="39"/>
      <c r="S73" s="46"/>
      <c r="T73" s="23"/>
      <c r="U73" s="4"/>
      <c r="V73" s="15"/>
      <c r="Z73" s="28"/>
    </row>
    <row r="74" spans="2:26" x14ac:dyDescent="0.25">
      <c r="B74" s="14"/>
      <c r="C74" s="1" t="s">
        <v>12</v>
      </c>
      <c r="D74" s="3" t="str">
        <f>$H$91</f>
        <v>&amp;OisRldDrt_H91:1.1</v>
      </c>
      <c r="E74" s="16"/>
      <c r="G74" s="14"/>
      <c r="H74" s="1" t="s">
        <v>105</v>
      </c>
      <c r="I74" s="2" t="b">
        <v>0</v>
      </c>
      <c r="J74" s="15"/>
      <c r="L74" s="14"/>
      <c r="M74" s="39"/>
      <c r="N74" s="39"/>
      <c r="O74" s="39"/>
      <c r="P74" s="39"/>
      <c r="Q74" s="39"/>
      <c r="R74" s="39"/>
      <c r="S74" s="46"/>
      <c r="T74" s="23"/>
      <c r="U74" s="4"/>
      <c r="V74" s="15"/>
      <c r="Z74" s="28"/>
    </row>
    <row r="75" spans="2:26" ht="15.75" thickBot="1" x14ac:dyDescent="0.3">
      <c r="B75" s="14"/>
      <c r="C75" s="1" t="s">
        <v>1</v>
      </c>
      <c r="D75" s="2" t="s">
        <v>129</v>
      </c>
      <c r="E75" s="16"/>
      <c r="G75" s="14"/>
      <c r="H75" s="1" t="s">
        <v>106</v>
      </c>
      <c r="I75" s="37">
        <f>MAX($D$5,$D$25)</f>
        <v>44805</v>
      </c>
      <c r="J75" s="15"/>
      <c r="L75" s="11"/>
      <c r="M75" s="12"/>
      <c r="N75" s="12"/>
      <c r="O75" s="12"/>
      <c r="P75" s="12"/>
      <c r="Q75" s="12"/>
      <c r="R75" s="12"/>
      <c r="S75" s="12"/>
      <c r="T75" s="12"/>
      <c r="U75" s="12"/>
      <c r="V75" s="13"/>
      <c r="Z75" s="28"/>
    </row>
    <row r="76" spans="2:26" ht="15.75" thickTop="1" x14ac:dyDescent="0.25">
      <c r="B76" s="14"/>
      <c r="C76" s="1" t="s">
        <v>68</v>
      </c>
      <c r="D76" s="2" t="s">
        <v>117</v>
      </c>
      <c r="E76" s="16"/>
      <c r="G76" s="14"/>
      <c r="H76" s="1" t="s">
        <v>107</v>
      </c>
      <c r="I76" s="2" t="s">
        <v>109</v>
      </c>
      <c r="J76" s="15"/>
      <c r="Z76" s="28"/>
    </row>
    <row r="77" spans="2:26" x14ac:dyDescent="0.25">
      <c r="B77" s="14"/>
      <c r="C77" s="1" t="s">
        <v>99</v>
      </c>
      <c r="D77" s="37">
        <f>$D$4</f>
        <v>44533</v>
      </c>
      <c r="E77" s="16"/>
      <c r="G77" s="14"/>
      <c r="H77" s="1" t="s">
        <v>227</v>
      </c>
      <c r="I77" s="3" t="b">
        <f>$D$22</f>
        <v>1</v>
      </c>
      <c r="J77" s="15"/>
      <c r="Z77" s="28"/>
    </row>
    <row r="78" spans="2:26" x14ac:dyDescent="0.25">
      <c r="B78" s="14"/>
      <c r="C78" s="1" t="s">
        <v>130</v>
      </c>
      <c r="D78" s="3" t="str">
        <f>$C$91</f>
        <v>&amp;CFMdl_C91:1.1</v>
      </c>
      <c r="E78" s="16"/>
      <c r="G78" s="14"/>
      <c r="H78" s="41"/>
      <c r="I78" s="42"/>
      <c r="J78" s="15"/>
      <c r="Z78" s="28"/>
    </row>
    <row r="79" spans="2:26" x14ac:dyDescent="0.25">
      <c r="B79" s="14"/>
      <c r="C79" s="1" t="s">
        <v>131</v>
      </c>
      <c r="D79" s="3" t="str">
        <f>$C$96</f>
        <v>&amp;Mkt_C96:1.1</v>
      </c>
      <c r="E79" s="16"/>
      <c r="G79" s="14"/>
      <c r="H79" s="60" t="s">
        <v>128</v>
      </c>
      <c r="I79" s="61"/>
      <c r="J79" s="15"/>
      <c r="Z79" s="28"/>
    </row>
    <row r="80" spans="2:26" x14ac:dyDescent="0.25">
      <c r="B80" s="14"/>
      <c r="C80" s="1" t="s">
        <v>132</v>
      </c>
      <c r="D80" s="2" t="s">
        <v>133</v>
      </c>
      <c r="E80" s="16"/>
      <c r="G80" s="14"/>
      <c r="H80" s="4" t="str" cm="1">
        <f t="array" ref="H80">_xll.ds(H81:I88)</f>
        <v>&amp;OisRldCln_H80:1.1</v>
      </c>
      <c r="I80" s="17"/>
      <c r="J80" s="15"/>
      <c r="Z80" s="28"/>
    </row>
    <row r="81" spans="2:26" x14ac:dyDescent="0.25">
      <c r="B81" s="14"/>
      <c r="C81" s="17"/>
      <c r="D81" s="17"/>
      <c r="E81" s="16"/>
      <c r="G81" s="14"/>
      <c r="H81" s="1" t="s">
        <v>12</v>
      </c>
      <c r="I81" s="3" t="str">
        <f>$H$59</f>
        <v>&amp;OisFwdCln_H59:1.1</v>
      </c>
      <c r="J81" s="15"/>
      <c r="Z81" s="28"/>
    </row>
    <row r="82" spans="2:26" x14ac:dyDescent="0.25">
      <c r="B82" s="14"/>
      <c r="C82" s="4" t="str" cm="1">
        <f t="array" ref="C82">_xll.ds(C83:D89)</f>
        <v>&amp;CFShort_C82:1.1</v>
      </c>
      <c r="D82" s="17"/>
      <c r="E82" s="16"/>
      <c r="G82" s="14"/>
      <c r="H82" s="1" t="s">
        <v>1</v>
      </c>
      <c r="I82" s="2" t="s">
        <v>63</v>
      </c>
      <c r="J82" s="15"/>
      <c r="Z82" s="28"/>
    </row>
    <row r="83" spans="2:26" x14ac:dyDescent="0.25">
      <c r="B83" s="14"/>
      <c r="C83" s="1" t="s">
        <v>12</v>
      </c>
      <c r="D83" s="3" t="str">
        <f>$H$102</f>
        <v>&amp;OisShort_H102:1.1</v>
      </c>
      <c r="E83" s="16"/>
      <c r="G83" s="14"/>
      <c r="H83" s="1" t="s">
        <v>68</v>
      </c>
      <c r="I83" s="2" t="s">
        <v>223</v>
      </c>
      <c r="J83" s="15"/>
      <c r="Z83" s="28"/>
    </row>
    <row r="84" spans="2:26" x14ac:dyDescent="0.25">
      <c r="B84" s="14"/>
      <c r="C84" s="1" t="s">
        <v>1</v>
      </c>
      <c r="D84" s="2" t="s">
        <v>129</v>
      </c>
      <c r="E84" s="16"/>
      <c r="G84" s="14"/>
      <c r="H84" s="1" t="s">
        <v>64</v>
      </c>
      <c r="I84" s="2" t="s">
        <v>66</v>
      </c>
      <c r="J84" s="15"/>
      <c r="Z84" s="28"/>
    </row>
    <row r="85" spans="2:26" x14ac:dyDescent="0.25">
      <c r="B85" s="14"/>
      <c r="C85" s="1" t="s">
        <v>68</v>
      </c>
      <c r="D85" s="2" t="s">
        <v>144</v>
      </c>
      <c r="E85" s="16"/>
      <c r="G85" s="14"/>
      <c r="H85" s="1" t="s">
        <v>105</v>
      </c>
      <c r="I85" s="2" t="b">
        <v>0</v>
      </c>
      <c r="J85" s="15"/>
      <c r="Z85" s="28"/>
    </row>
    <row r="86" spans="2:26" x14ac:dyDescent="0.25">
      <c r="B86" s="14"/>
      <c r="C86" s="1" t="s">
        <v>99</v>
      </c>
      <c r="D86" s="37">
        <f>$D$4</f>
        <v>44533</v>
      </c>
      <c r="E86" s="16"/>
      <c r="G86" s="14"/>
      <c r="H86" s="1" t="s">
        <v>120</v>
      </c>
      <c r="I86" s="2" t="b">
        <v>1</v>
      </c>
      <c r="J86" s="15"/>
      <c r="Z86" s="28"/>
    </row>
    <row r="87" spans="2:26" x14ac:dyDescent="0.25">
      <c r="B87" s="14"/>
      <c r="C87" s="1" t="s">
        <v>130</v>
      </c>
      <c r="D87" s="3" t="str">
        <f>$C$91</f>
        <v>&amp;CFMdl_C91:1.1</v>
      </c>
      <c r="E87" s="16"/>
      <c r="G87" s="14"/>
      <c r="H87" s="1" t="s">
        <v>121</v>
      </c>
      <c r="I87" s="37">
        <f>$D$4</f>
        <v>44533</v>
      </c>
      <c r="J87" s="15"/>
      <c r="Z87" s="28"/>
    </row>
    <row r="88" spans="2:26" x14ac:dyDescent="0.25">
      <c r="B88" s="14"/>
      <c r="C88" s="1" t="s">
        <v>131</v>
      </c>
      <c r="D88" s="3" t="str">
        <f>$C$96</f>
        <v>&amp;Mkt_C96:1.1</v>
      </c>
      <c r="E88" s="16"/>
      <c r="G88" s="14"/>
      <c r="H88" s="1" t="s">
        <v>119</v>
      </c>
      <c r="I88" s="44" t="str">
        <f>"%"&amp;($D$4-$D$5)&amp;"D"</f>
        <v>%-272D</v>
      </c>
      <c r="J88" s="15"/>
      <c r="Z88" s="28"/>
    </row>
    <row r="89" spans="2:26" x14ac:dyDescent="0.25">
      <c r="B89" s="14"/>
      <c r="C89" s="1" t="s">
        <v>132</v>
      </c>
      <c r="D89" s="2" t="s">
        <v>133</v>
      </c>
      <c r="E89" s="16"/>
      <c r="G89" s="14"/>
      <c r="H89" s="41"/>
      <c r="I89" s="42"/>
      <c r="J89" s="15"/>
      <c r="Z89" s="28"/>
    </row>
    <row r="90" spans="2:26" x14ac:dyDescent="0.25">
      <c r="B90" s="14"/>
      <c r="C90" s="17"/>
      <c r="D90" s="17"/>
      <c r="E90" s="16"/>
      <c r="G90" s="14"/>
      <c r="H90" s="60" t="s">
        <v>127</v>
      </c>
      <c r="I90" s="61"/>
      <c r="J90" s="15"/>
      <c r="Z90" s="28"/>
    </row>
    <row r="91" spans="2:26" x14ac:dyDescent="0.25">
      <c r="B91" s="14"/>
      <c r="C91" s="4" t="str" cm="1">
        <f t="array" ref="C91">_xll.ds(C92:D94)</f>
        <v>&amp;CFMdl_C91:1.1</v>
      </c>
      <c r="D91" s="17"/>
      <c r="E91" s="15"/>
      <c r="G91" s="14"/>
      <c r="H91" s="4" t="str" cm="1">
        <f t="array" ref="H91">_xll.ds(H92:I99)</f>
        <v>&amp;OisRldDrt_H91:1.1</v>
      </c>
      <c r="I91" s="17"/>
      <c r="J91" s="15"/>
      <c r="Z91" s="28"/>
    </row>
    <row r="92" spans="2:26" x14ac:dyDescent="0.25">
      <c r="B92" s="14"/>
      <c r="C92" s="1" t="s">
        <v>0</v>
      </c>
      <c r="D92" s="2" t="s">
        <v>100</v>
      </c>
      <c r="E92" s="15"/>
      <c r="G92" s="14"/>
      <c r="H92" s="1" t="s">
        <v>12</v>
      </c>
      <c r="I92" s="3" t="str">
        <f>$H$69</f>
        <v>&amp;OisFwdDrt_H69:1.1</v>
      </c>
      <c r="J92" s="15"/>
      <c r="Z92" s="28"/>
    </row>
    <row r="93" spans="2:26" x14ac:dyDescent="0.25">
      <c r="B93" s="14"/>
      <c r="C93" s="1" t="s">
        <v>1</v>
      </c>
      <c r="D93" s="2" t="s">
        <v>5</v>
      </c>
      <c r="E93" s="15"/>
      <c r="G93" s="14"/>
      <c r="H93" s="1" t="s">
        <v>1</v>
      </c>
      <c r="I93" s="2" t="s">
        <v>63</v>
      </c>
      <c r="J93" s="15"/>
      <c r="Z93" s="28"/>
    </row>
    <row r="94" spans="2:26" x14ac:dyDescent="0.25">
      <c r="B94" s="14"/>
      <c r="C94" s="1" t="s">
        <v>101</v>
      </c>
      <c r="D94" s="2" t="s">
        <v>102</v>
      </c>
      <c r="E94" s="15"/>
      <c r="G94" s="14"/>
      <c r="H94" s="1" t="s">
        <v>68</v>
      </c>
      <c r="I94" s="2" t="s">
        <v>224</v>
      </c>
      <c r="J94" s="15"/>
      <c r="Z94" s="28"/>
    </row>
    <row r="95" spans="2:26" x14ac:dyDescent="0.25">
      <c r="B95" s="14"/>
      <c r="C95" s="17"/>
      <c r="D95" s="17"/>
      <c r="E95" s="15"/>
      <c r="G95" s="14"/>
      <c r="H95" s="1" t="s">
        <v>64</v>
      </c>
      <c r="I95" s="2" t="s">
        <v>66</v>
      </c>
      <c r="J95" s="15"/>
      <c r="Z95" s="28"/>
    </row>
    <row r="96" spans="2:26" x14ac:dyDescent="0.25">
      <c r="B96" s="14"/>
      <c r="C96" s="4" t="str" cm="1">
        <f t="array" ref="C96">_xll.ds(C97:D98,C99:C101)</f>
        <v>&amp;Mkt_C96:1.1</v>
      </c>
      <c r="D96" s="17"/>
      <c r="E96" s="15"/>
      <c r="G96" s="14"/>
      <c r="H96" s="1" t="s">
        <v>105</v>
      </c>
      <c r="I96" s="2" t="b">
        <v>0</v>
      </c>
      <c r="J96" s="15"/>
      <c r="Z96" s="28"/>
    </row>
    <row r="97" spans="2:26" x14ac:dyDescent="0.25">
      <c r="B97" s="14"/>
      <c r="C97" s="1" t="s">
        <v>0</v>
      </c>
      <c r="D97" s="2" t="s">
        <v>134</v>
      </c>
      <c r="E97" s="15"/>
      <c r="G97" s="14"/>
      <c r="H97" s="1" t="s">
        <v>120</v>
      </c>
      <c r="I97" s="2" t="b">
        <v>1</v>
      </c>
      <c r="J97" s="15"/>
      <c r="Z97" s="28"/>
    </row>
    <row r="98" spans="2:26" x14ac:dyDescent="0.25">
      <c r="B98" s="14"/>
      <c r="C98" s="1" t="s">
        <v>1</v>
      </c>
      <c r="D98" s="2" t="s">
        <v>5</v>
      </c>
      <c r="E98" s="15"/>
      <c r="G98" s="14"/>
      <c r="H98" s="1" t="s">
        <v>121</v>
      </c>
      <c r="I98" s="37">
        <f>$D$4</f>
        <v>44533</v>
      </c>
      <c r="J98" s="15"/>
      <c r="Z98" s="28"/>
    </row>
    <row r="99" spans="2:26" x14ac:dyDescent="0.25">
      <c r="B99" s="14"/>
      <c r="C99" s="1" t="s">
        <v>79</v>
      </c>
      <c r="D99" s="17"/>
      <c r="E99" s="15"/>
      <c r="G99" s="14"/>
      <c r="H99" s="1" t="s">
        <v>119</v>
      </c>
      <c r="I99" s="44" t="str">
        <f>"%"&amp;($D$4-$D$5)&amp;"D"</f>
        <v>%-272D</v>
      </c>
      <c r="J99" s="15"/>
      <c r="Z99" s="28"/>
    </row>
    <row r="100" spans="2:26" x14ac:dyDescent="0.25">
      <c r="B100" s="14"/>
      <c r="C100" s="3" t="str">
        <f>Curves!$C$4</f>
        <v>&amp;DiscCrv_C4:2.1</v>
      </c>
      <c r="D100" s="17"/>
      <c r="E100" s="15"/>
      <c r="G100" s="14"/>
      <c r="H100" s="41"/>
      <c r="I100" s="42"/>
      <c r="J100" s="15"/>
      <c r="Z100" s="28"/>
    </row>
    <row r="101" spans="2:26" x14ac:dyDescent="0.25">
      <c r="B101" s="14"/>
      <c r="C101" s="3" t="str">
        <f>Curves!$H$4</f>
        <v>&amp;ForcCrv_H4:2.1</v>
      </c>
      <c r="D101" s="17"/>
      <c r="E101" s="15"/>
      <c r="G101" s="14"/>
      <c r="H101" s="60" t="s">
        <v>142</v>
      </c>
      <c r="I101" s="61"/>
      <c r="J101" s="15"/>
      <c r="Z101" s="28"/>
    </row>
    <row r="102" spans="2:26" ht="15.75" thickBot="1" x14ac:dyDescent="0.3">
      <c r="B102" s="11"/>
      <c r="C102" s="12"/>
      <c r="D102" s="12"/>
      <c r="E102" s="13"/>
      <c r="G102" s="14"/>
      <c r="H102" s="4" t="str" cm="1">
        <f t="array" ref="H102">_xll.ds(H103:I109)</f>
        <v>&amp;OisShort_H102:1.1</v>
      </c>
      <c r="I102" s="17"/>
      <c r="J102" s="15"/>
      <c r="M102" s="2"/>
      <c r="Z102" s="28"/>
    </row>
    <row r="103" spans="2:26" ht="15.75" thickTop="1" x14ac:dyDescent="0.25">
      <c r="G103" s="14"/>
      <c r="H103" s="1" t="s">
        <v>12</v>
      </c>
      <c r="I103" s="3" t="str">
        <f>$H$4</f>
        <v>&amp;ois__H4:1.1</v>
      </c>
      <c r="J103" s="15"/>
      <c r="Z103" s="28"/>
    </row>
    <row r="104" spans="2:26" x14ac:dyDescent="0.25">
      <c r="G104" s="14"/>
      <c r="H104" s="1" t="s">
        <v>1</v>
      </c>
      <c r="I104" s="2" t="s">
        <v>63</v>
      </c>
      <c r="J104" s="15"/>
      <c r="Z104" s="28"/>
    </row>
    <row r="105" spans="2:26" x14ac:dyDescent="0.25">
      <c r="G105" s="14"/>
      <c r="H105" s="1" t="s">
        <v>68</v>
      </c>
      <c r="I105" s="2" t="s">
        <v>225</v>
      </c>
      <c r="J105" s="15"/>
      <c r="Z105" s="28"/>
    </row>
    <row r="106" spans="2:26" x14ac:dyDescent="0.25">
      <c r="G106" s="14"/>
      <c r="H106" s="1" t="s">
        <v>64</v>
      </c>
      <c r="I106" s="2" t="s">
        <v>65</v>
      </c>
      <c r="J106" s="15"/>
      <c r="Z106" s="28"/>
    </row>
    <row r="107" spans="2:26" x14ac:dyDescent="0.25">
      <c r="G107" s="14"/>
      <c r="H107" s="1" t="s">
        <v>105</v>
      </c>
      <c r="I107" s="2" t="b">
        <v>0</v>
      </c>
      <c r="J107" s="15"/>
      <c r="Z107" s="28"/>
    </row>
    <row r="108" spans="2:26" x14ac:dyDescent="0.25">
      <c r="G108" s="14"/>
      <c r="H108" s="1" t="s">
        <v>120</v>
      </c>
      <c r="I108" s="2" t="b">
        <v>1</v>
      </c>
      <c r="J108" s="15"/>
      <c r="Z108" s="28"/>
    </row>
    <row r="109" spans="2:26" x14ac:dyDescent="0.25">
      <c r="G109" s="14"/>
      <c r="H109" s="1" t="s">
        <v>145</v>
      </c>
      <c r="I109" s="44" t="str">
        <f>"%"&amp;($D$4-$D$5)&amp;"D"</f>
        <v>%-272D</v>
      </c>
      <c r="J109" s="15"/>
      <c r="Z109" s="28"/>
    </row>
    <row r="110" spans="2:26" ht="15.75" thickBot="1" x14ac:dyDescent="0.3">
      <c r="G110" s="11"/>
      <c r="H110" s="12"/>
      <c r="I110" s="12"/>
      <c r="J110" s="13"/>
      <c r="Z110" s="28"/>
    </row>
    <row r="111" spans="2:26" ht="16.5" thickTop="1" thickBot="1" x14ac:dyDescent="0.3">
      <c r="C111" s="3"/>
      <c r="Z111" s="28"/>
    </row>
    <row r="112" spans="2:26" ht="15.75" thickTop="1" x14ac:dyDescent="0.25">
      <c r="C112" s="3"/>
      <c r="G112" s="8"/>
      <c r="H112" s="9"/>
      <c r="I112" s="9"/>
      <c r="J112" s="10"/>
      <c r="Z112" s="28"/>
    </row>
    <row r="113" spans="3:26" x14ac:dyDescent="0.25">
      <c r="C113" s="3"/>
      <c r="G113" s="14"/>
      <c r="H113" s="60" t="s">
        <v>141</v>
      </c>
      <c r="I113" s="61"/>
      <c r="J113" s="15"/>
      <c r="Z113" s="28"/>
    </row>
    <row r="114" spans="3:26" x14ac:dyDescent="0.25">
      <c r="C114" s="3"/>
      <c r="G114" s="14"/>
      <c r="H114" s="1" t="s">
        <v>19</v>
      </c>
      <c r="I114" s="3" t="str">
        <f>Curves!$C$4</f>
        <v>&amp;DiscCrv_C4:2.1</v>
      </c>
      <c r="J114" s="19"/>
      <c r="Z114" s="28"/>
    </row>
    <row r="115" spans="3:26" x14ac:dyDescent="0.25">
      <c r="C115" s="3"/>
      <c r="G115" s="14"/>
      <c r="H115" s="1" t="s">
        <v>59</v>
      </c>
      <c r="I115" s="3" t="str">
        <f>Curves!$H$4</f>
        <v>&amp;ForcCrv_H4:2.1</v>
      </c>
      <c r="J115" s="15"/>
      <c r="Z115" s="28"/>
    </row>
    <row r="116" spans="3:26" ht="15.75" thickBot="1" x14ac:dyDescent="0.3">
      <c r="C116" s="3"/>
      <c r="G116" s="11"/>
      <c r="H116" s="24"/>
      <c r="I116" s="25"/>
      <c r="J116" s="13"/>
      <c r="Z116" s="28"/>
    </row>
    <row r="117" spans="3:26" ht="15.75" thickTop="1" x14ac:dyDescent="0.25">
      <c r="C117" s="3"/>
      <c r="Z117" s="28"/>
    </row>
    <row r="118" spans="3:26" x14ac:dyDescent="0.25">
      <c r="C118" s="3"/>
      <c r="Z118" s="28"/>
    </row>
    <row r="119" spans="3:26" x14ac:dyDescent="0.25">
      <c r="C119" s="3"/>
      <c r="Z119" s="28"/>
    </row>
    <row r="120" spans="3:26" x14ac:dyDescent="0.25">
      <c r="C120" s="3"/>
      <c r="Z120" s="28"/>
    </row>
    <row r="121" spans="3:26" x14ac:dyDescent="0.25">
      <c r="C121" s="3"/>
      <c r="Z121" s="28"/>
    </row>
    <row r="122" spans="3:26" x14ac:dyDescent="0.25">
      <c r="C122" s="3"/>
      <c r="Z122" s="28"/>
    </row>
    <row r="123" spans="3:26" x14ac:dyDescent="0.25">
      <c r="C123" s="3"/>
      <c r="Z123" s="28"/>
    </row>
    <row r="124" spans="3:26" x14ac:dyDescent="0.25">
      <c r="C124" s="3"/>
      <c r="Z124" s="28"/>
    </row>
    <row r="125" spans="3:26" x14ac:dyDescent="0.25">
      <c r="C125" s="3"/>
      <c r="Z125" s="28"/>
    </row>
    <row r="126" spans="3:26" x14ac:dyDescent="0.25">
      <c r="C126" s="3"/>
      <c r="Z126" s="28"/>
    </row>
    <row r="127" spans="3:26" x14ac:dyDescent="0.25">
      <c r="C127" s="3"/>
      <c r="Z127" s="28"/>
    </row>
    <row r="128" spans="3:26" x14ac:dyDescent="0.25">
      <c r="C128" s="3"/>
      <c r="Z128" s="28"/>
    </row>
    <row r="129" spans="3:26" x14ac:dyDescent="0.25">
      <c r="C129" s="3"/>
      <c r="Z129" s="28"/>
    </row>
    <row r="130" spans="3:26" x14ac:dyDescent="0.25">
      <c r="C130" s="3"/>
      <c r="Z130" s="28"/>
    </row>
    <row r="131" spans="3:26" x14ac:dyDescent="0.25">
      <c r="C131" s="3"/>
      <c r="Z131" s="28"/>
    </row>
    <row r="132" spans="3:26" x14ac:dyDescent="0.25">
      <c r="C132" s="3"/>
      <c r="Z132" s="28"/>
    </row>
    <row r="133" spans="3:26" x14ac:dyDescent="0.25">
      <c r="C133" s="3"/>
      <c r="Z133" s="28"/>
    </row>
    <row r="134" spans="3:26" x14ac:dyDescent="0.25">
      <c r="C134" s="3"/>
    </row>
  </sheetData>
  <mergeCells count="32">
    <mergeCell ref="C36:D36"/>
    <mergeCell ref="M3:U3"/>
    <mergeCell ref="Y23:Z23"/>
    <mergeCell ref="H3:I3"/>
    <mergeCell ref="C24:D24"/>
    <mergeCell ref="C3:D3"/>
    <mergeCell ref="C6:D6"/>
    <mergeCell ref="C29:D29"/>
    <mergeCell ref="M27:U27"/>
    <mergeCell ref="Y3:AA3"/>
    <mergeCell ref="C21:D21"/>
    <mergeCell ref="H113:I113"/>
    <mergeCell ref="H90:I90"/>
    <mergeCell ref="H79:I79"/>
    <mergeCell ref="Y14:Z14"/>
    <mergeCell ref="H101:I101"/>
    <mergeCell ref="M63:U63"/>
    <mergeCell ref="H68:I68"/>
    <mergeCell ref="H58:I58"/>
    <mergeCell ref="M15:U15"/>
    <mergeCell ref="M51:U51"/>
    <mergeCell ref="M39:U39"/>
    <mergeCell ref="Y39:Z39"/>
    <mergeCell ref="Y48:Z48"/>
    <mergeCell ref="AF35:AG35"/>
    <mergeCell ref="AP3:AQ3"/>
    <mergeCell ref="AP19:AQ19"/>
    <mergeCell ref="AK3:AL3"/>
    <mergeCell ref="AF3:AG3"/>
    <mergeCell ref="AF19:AG19"/>
    <mergeCell ref="AK19:AL19"/>
    <mergeCell ref="AF21:AG21"/>
  </mergeCells>
  <dataValidations count="6">
    <dataValidation type="list" errorStyle="warning" showInputMessage="1" promptTitle="DeRiScOpE" sqref="AL15 AG15 AG33 AL31 AQ14 AQ30 AG46" xr:uid="{0750429E-0B2D-44E4-B7AA-1F75B30FD986}">
      <formula1>"%,B,bp,K,M,N"</formula1>
    </dataValidation>
    <dataValidation type="list" errorStyle="warning" showInputMessage="1" promptTitle="DeRiScOpE" sqref="I108 I86 I97 AG10 AL26 AL10 AQ10 AQ26 AG42 AG28" xr:uid="{A8794211-AEFE-4AA3-BAD4-29209319C0C1}">
      <formula1>"False,True"</formula1>
    </dataValidation>
    <dataValidation type="list" errorStyle="warning" showInputMessage="1" promptTitle="DeRiScOpE" sqref="D94" xr:uid="{071946F1-D161-4C68-AE54-508F5FA80C79}">
      <formula1>"AccrAllFixPmtAmt,AccrFixPmtAmt,All,Custom,Fix,FixAmt,FixInd,FixIndAmt,FixIndNet,FixNet,FixPmtDtIndAmt,FixPmtIndNet,Max,None,PmtAmt,PmtNet"</formula1>
    </dataValidation>
    <dataValidation type="list" errorStyle="warning" showInputMessage="1" promptTitle="DeRiScOpE" sqref="I76" xr:uid="{823615AE-9E6C-4DBD-953C-AD6E18D4909E}">
      <formula1>"Left,No,Right"</formula1>
    </dataValidation>
    <dataValidation type="list" errorStyle="warning" showInputMessage="1" promptTitle="DeRiScOpE" sqref="AG43 AG11 AG29" xr:uid="{282A8B5D-152C-4DEF-8780-BBC510C3F540}">
      <formula1>"Modify Disc Crv,Modify Swap"</formula1>
    </dataValidation>
    <dataValidation type="list" errorStyle="warning" showInputMessage="1" promptTitle="DeRiScOpE" sqref="AQ27" xr:uid="{5799C9A7-6E84-4F8E-BC16-9132C1826A80}">
      <formula1>"Fwd as Spot,Roll Crv to Hor,Shorten Spot"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887A-43BC-48D4-B1F1-A63A85952AE0}">
  <dimension ref="B1:T31"/>
  <sheetViews>
    <sheetView workbookViewId="0">
      <selection activeCell="N16" sqref="N16"/>
    </sheetView>
  </sheetViews>
  <sheetFormatPr defaultRowHeight="15" x14ac:dyDescent="0.25"/>
  <cols>
    <col min="1" max="2" width="2.7109375" customWidth="1"/>
    <col min="3" max="4" width="19.42578125" bestFit="1" customWidth="1"/>
    <col min="5" max="5" width="2.85546875" customWidth="1"/>
    <col min="6" max="6" width="2.7109375" customWidth="1"/>
    <col min="7" max="7" width="2.85546875" customWidth="1"/>
    <col min="8" max="8" width="19.140625" bestFit="1" customWidth="1"/>
    <col min="9" max="9" width="15" customWidth="1"/>
    <col min="10" max="10" width="19.140625" bestFit="1" customWidth="1"/>
    <col min="11" max="13" width="2.7109375" customWidth="1"/>
    <col min="14" max="14" width="16.28515625" bestFit="1" customWidth="1"/>
    <col min="15" max="15" width="17.5703125" customWidth="1"/>
    <col min="16" max="18" width="2.5703125" customWidth="1"/>
    <col min="20" max="20" width="3.28515625" customWidth="1"/>
    <col min="21" max="21" width="2.5703125" customWidth="1"/>
  </cols>
  <sheetData>
    <row r="1" spans="2:20" ht="15.75" thickBot="1" x14ac:dyDescent="0.3"/>
    <row r="2" spans="2:20" ht="15.75" thickTop="1" x14ac:dyDescent="0.25">
      <c r="B2" s="8"/>
      <c r="C2" s="9"/>
      <c r="D2" s="9"/>
      <c r="E2" s="10"/>
      <c r="G2" s="8"/>
      <c r="H2" s="9"/>
      <c r="I2" s="9"/>
      <c r="J2" s="9"/>
      <c r="K2" s="10"/>
      <c r="M2" s="8"/>
      <c r="N2" s="9"/>
      <c r="O2" s="9"/>
      <c r="P2" s="10"/>
      <c r="R2" s="8"/>
      <c r="S2" s="9"/>
      <c r="T2" s="10"/>
    </row>
    <row r="3" spans="2:20" x14ac:dyDescent="0.25">
      <c r="B3" s="14"/>
      <c r="C3" s="62" t="s">
        <v>195</v>
      </c>
      <c r="D3" s="63"/>
      <c r="E3" s="15"/>
      <c r="G3" s="14"/>
      <c r="H3" s="62" t="s">
        <v>196</v>
      </c>
      <c r="I3" s="63"/>
      <c r="J3" s="63"/>
      <c r="K3" s="15"/>
      <c r="M3" s="14"/>
      <c r="N3" s="62" t="s">
        <v>199</v>
      </c>
      <c r="O3" s="63"/>
      <c r="P3" s="15"/>
      <c r="R3" s="14"/>
      <c r="S3" s="58" t="s">
        <v>200</v>
      </c>
      <c r="T3" s="15"/>
    </row>
    <row r="4" spans="2:20" x14ac:dyDescent="0.25">
      <c r="B4" s="14"/>
      <c r="C4" s="4" t="str" cm="1">
        <f t="array" ref="C4">_xll.ds(C5:D6,C8:C10)</f>
        <v>&amp;Prtfl_C4:3.1</v>
      </c>
      <c r="D4" s="17"/>
      <c r="E4" s="15"/>
      <c r="G4" s="14"/>
      <c r="H4" s="4" t="str" cm="1">
        <f t="array" ref="H4">_xll.ds(H5:I7,H8,H9:J10)</f>
        <v>&amp;CarryTask_H4:3.1</v>
      </c>
      <c r="I4" s="17"/>
      <c r="J4" s="17"/>
      <c r="K4" s="15"/>
      <c r="M4" s="14"/>
      <c r="N4" s="4" t="str" cm="1">
        <f t="array" ref="N4">_xll.ds(N5:O6)</f>
        <v>&amp;keyset__N4:3.1</v>
      </c>
      <c r="O4" s="17"/>
      <c r="P4" s="15"/>
      <c r="R4" s="14"/>
      <c r="S4" s="53" cm="1">
        <f t="array" ref="S4:S5">_xll.ds("ObjectTools::Show","Reference=",$N$4,"Key=","CARRY","ExpandFinal=",TRUE)</f>
        <v>52.648848983600502</v>
      </c>
      <c r="T4" s="15"/>
    </row>
    <row r="5" spans="2:20" x14ac:dyDescent="0.25">
      <c r="B5" s="14"/>
      <c r="C5" s="1" t="s">
        <v>0</v>
      </c>
      <c r="D5" s="2" t="s">
        <v>186</v>
      </c>
      <c r="E5" s="15"/>
      <c r="G5" s="14"/>
      <c r="H5" s="1" t="s">
        <v>0</v>
      </c>
      <c r="I5" s="2" t="s">
        <v>188</v>
      </c>
      <c r="J5" s="17"/>
      <c r="K5" s="15"/>
      <c r="M5" s="14"/>
      <c r="N5" s="1" t="s">
        <v>12</v>
      </c>
      <c r="O5" s="3" t="str">
        <f>$H$4</f>
        <v>&amp;CarryTask_H4:3.1</v>
      </c>
      <c r="P5" s="15"/>
      <c r="R5" s="14"/>
      <c r="S5" s="57">
        <v>53.405087195143032</v>
      </c>
      <c r="T5" s="15"/>
    </row>
    <row r="6" spans="2:20" ht="15.75" thickBot="1" x14ac:dyDescent="0.3">
      <c r="B6" s="14"/>
      <c r="C6" s="1" t="s">
        <v>1</v>
      </c>
      <c r="D6" s="2" t="s">
        <v>2</v>
      </c>
      <c r="E6" s="15"/>
      <c r="G6" s="14"/>
      <c r="H6" s="1" t="s">
        <v>1</v>
      </c>
      <c r="I6" s="2" t="s">
        <v>2</v>
      </c>
      <c r="J6" s="17"/>
      <c r="K6" s="15"/>
      <c r="M6" s="14"/>
      <c r="N6" s="1" t="s">
        <v>1</v>
      </c>
      <c r="O6" s="2" t="s">
        <v>198</v>
      </c>
      <c r="P6" s="15"/>
      <c r="R6" s="11"/>
      <c r="S6" s="12"/>
      <c r="T6" s="13"/>
    </row>
    <row r="7" spans="2:20" ht="16.5" thickTop="1" thickBot="1" x14ac:dyDescent="0.3">
      <c r="B7" s="14"/>
      <c r="C7" s="17"/>
      <c r="D7" s="17"/>
      <c r="E7" s="15"/>
      <c r="G7" s="14"/>
      <c r="H7" s="1" t="s">
        <v>68</v>
      </c>
      <c r="I7" s="2" t="s">
        <v>197</v>
      </c>
      <c r="J7" s="17"/>
      <c r="K7" s="15"/>
      <c r="M7" s="11"/>
      <c r="N7" s="12"/>
      <c r="O7" s="12"/>
      <c r="P7" s="13"/>
    </row>
    <row r="8" spans="2:20" ht="15.75" thickTop="1" x14ac:dyDescent="0.25">
      <c r="B8" s="14"/>
      <c r="C8" s="1" t="s">
        <v>187</v>
      </c>
      <c r="D8" s="17"/>
      <c r="E8" s="15"/>
      <c r="G8" s="14"/>
      <c r="H8" s="1" t="s">
        <v>189</v>
      </c>
      <c r="I8" s="17"/>
      <c r="J8" s="17"/>
      <c r="K8" s="15"/>
    </row>
    <row r="9" spans="2:20" x14ac:dyDescent="0.25">
      <c r="B9" s="14"/>
      <c r="C9" s="3" t="str">
        <f>CarryRoll!$H$4</f>
        <v>&amp;ois__H4:1.1</v>
      </c>
      <c r="D9" s="17"/>
      <c r="E9" s="15"/>
      <c r="G9" s="14"/>
      <c r="H9" s="2" t="s">
        <v>190</v>
      </c>
      <c r="I9" s="2" t="s">
        <v>191</v>
      </c>
      <c r="J9" s="2" t="s">
        <v>192</v>
      </c>
      <c r="K9" s="15"/>
    </row>
    <row r="10" spans="2:20" x14ac:dyDescent="0.25">
      <c r="B10" s="14"/>
      <c r="C10" s="3" t="str">
        <f>$C$12</f>
        <v>&amp;Ois2_C12:3.1</v>
      </c>
      <c r="D10" s="17"/>
      <c r="E10" s="15"/>
      <c r="G10" s="14"/>
      <c r="H10" s="2" t="s">
        <v>14</v>
      </c>
      <c r="I10" s="3" t="str">
        <f>$C$4</f>
        <v>&amp;Prtfl_C4:3.1</v>
      </c>
      <c r="J10" s="3" t="str">
        <f>$H$12</f>
        <v>&amp;CarryInput_H12:3.1</v>
      </c>
      <c r="K10" s="15"/>
      <c r="N10" s="4"/>
    </row>
    <row r="11" spans="2:20" x14ac:dyDescent="0.25">
      <c r="B11" s="14"/>
      <c r="C11" s="17"/>
      <c r="D11" s="17"/>
      <c r="E11" s="15"/>
      <c r="G11" s="14"/>
      <c r="H11" s="17"/>
      <c r="I11" s="17"/>
      <c r="J11" s="17"/>
      <c r="K11" s="15"/>
      <c r="N11" s="1"/>
      <c r="O11" s="3"/>
    </row>
    <row r="12" spans="2:20" x14ac:dyDescent="0.25">
      <c r="B12" s="14"/>
      <c r="C12" s="4" t="str" cm="1">
        <f t="array" ref="C12">_xll.ds(C13:D17)</f>
        <v>&amp;Ois2_C12:3.1</v>
      </c>
      <c r="D12" s="17"/>
      <c r="E12" s="15"/>
      <c r="G12" s="14"/>
      <c r="H12" s="4" t="str" cm="1">
        <f t="array" ref="H12">_xll.ds(H13:I22)</f>
        <v>&amp;CarryInput_H12:3.1</v>
      </c>
      <c r="I12" s="17"/>
      <c r="J12" s="17"/>
      <c r="K12" s="15"/>
      <c r="N12" s="1"/>
      <c r="O12" s="2"/>
    </row>
    <row r="13" spans="2:20" x14ac:dyDescent="0.25">
      <c r="B13" s="14"/>
      <c r="C13" s="1" t="s">
        <v>12</v>
      </c>
      <c r="D13" s="3" t="str">
        <f>CarryRoll!$H$4</f>
        <v>&amp;ois__H4:1.1</v>
      </c>
      <c r="E13" s="15"/>
      <c r="G13" s="14"/>
      <c r="H13" s="1" t="s">
        <v>0</v>
      </c>
      <c r="I13" s="2" t="s">
        <v>193</v>
      </c>
      <c r="J13" s="17"/>
      <c r="K13" s="15"/>
    </row>
    <row r="14" spans="2:20" x14ac:dyDescent="0.25">
      <c r="B14" s="14"/>
      <c r="C14" s="1" t="s">
        <v>1</v>
      </c>
      <c r="D14" s="2" t="s">
        <v>185</v>
      </c>
      <c r="E14" s="15"/>
      <c r="G14" s="14"/>
      <c r="H14" s="1" t="s">
        <v>1</v>
      </c>
      <c r="I14" s="2" t="s">
        <v>5</v>
      </c>
      <c r="J14" s="17"/>
      <c r="K14" s="15"/>
    </row>
    <row r="15" spans="2:20" x14ac:dyDescent="0.25">
      <c r="B15" s="14"/>
      <c r="C15" s="1" t="s">
        <v>68</v>
      </c>
      <c r="D15" s="2" t="s">
        <v>226</v>
      </c>
      <c r="E15" s="15"/>
      <c r="G15" s="14"/>
      <c r="H15" s="1" t="s">
        <v>68</v>
      </c>
      <c r="I15" s="2" t="s">
        <v>194</v>
      </c>
      <c r="J15" s="17"/>
      <c r="K15" s="15"/>
    </row>
    <row r="16" spans="2:20" x14ac:dyDescent="0.25">
      <c r="B16" s="14"/>
      <c r="C16" s="1" t="s">
        <v>32</v>
      </c>
      <c r="D16" s="3" t="str">
        <f>C19</f>
        <v>&amp;FltSched2_C19:3.1</v>
      </c>
      <c r="E16" s="15"/>
      <c r="G16" s="14"/>
      <c r="H16" s="1" t="s">
        <v>18</v>
      </c>
      <c r="I16" s="37">
        <f>CarryRoll!$D$5</f>
        <v>44805</v>
      </c>
      <c r="J16" s="17"/>
      <c r="K16" s="15"/>
    </row>
    <row r="17" spans="2:11" x14ac:dyDescent="0.25">
      <c r="B17" s="14"/>
      <c r="C17" s="1" t="s">
        <v>33</v>
      </c>
      <c r="D17" s="3" t="str">
        <f>C25</f>
        <v>&amp;FxdSched2_C25:3.1</v>
      </c>
      <c r="E17" s="15"/>
      <c r="G17" s="14"/>
      <c r="H17" s="1" t="s">
        <v>156</v>
      </c>
      <c r="I17" s="2" t="b">
        <v>1</v>
      </c>
      <c r="J17" s="17"/>
      <c r="K17" s="15"/>
    </row>
    <row r="18" spans="2:11" x14ac:dyDescent="0.25">
      <c r="B18" s="14"/>
      <c r="C18" s="17"/>
      <c r="D18" s="17"/>
      <c r="E18" s="15"/>
      <c r="G18" s="14"/>
      <c r="H18" s="1" t="s">
        <v>64</v>
      </c>
      <c r="I18" s="2" t="s">
        <v>181</v>
      </c>
      <c r="J18" s="17"/>
      <c r="K18" s="15"/>
    </row>
    <row r="19" spans="2:11" x14ac:dyDescent="0.25">
      <c r="B19" s="14"/>
      <c r="C19" s="23" t="str" cm="1">
        <f t="array" ref="C19">_xll.ds(C20:D23)</f>
        <v>&amp;FltSched2_C19:3.1</v>
      </c>
      <c r="D19" s="17"/>
      <c r="E19" s="15"/>
      <c r="G19" s="14"/>
      <c r="H19" s="1" t="s">
        <v>227</v>
      </c>
      <c r="I19" s="3" t="b">
        <f>CarryRoll!$D$22</f>
        <v>1</v>
      </c>
      <c r="J19" s="17"/>
      <c r="K19" s="15"/>
    </row>
    <row r="20" spans="2:11" x14ac:dyDescent="0.25">
      <c r="B20" s="14"/>
      <c r="C20" s="1" t="s">
        <v>12</v>
      </c>
      <c r="D20" s="3" t="str">
        <f>CarryRoll!$H$22</f>
        <v>&amp;FltSched_H22:1.1</v>
      </c>
      <c r="E20" s="15"/>
      <c r="G20" s="14"/>
      <c r="H20" s="1" t="s">
        <v>19</v>
      </c>
      <c r="I20" s="3" t="str">
        <f>Curves!$C$4</f>
        <v>&amp;DiscCrv_C4:2.1</v>
      </c>
      <c r="J20" s="17"/>
      <c r="K20" s="15"/>
    </row>
    <row r="21" spans="2:11" x14ac:dyDescent="0.25">
      <c r="B21" s="14"/>
      <c r="C21" s="1" t="s">
        <v>1</v>
      </c>
      <c r="D21" s="2" t="s">
        <v>185</v>
      </c>
      <c r="E21" s="15"/>
      <c r="G21" s="14"/>
      <c r="H21" s="1" t="s">
        <v>59</v>
      </c>
      <c r="I21" s="3" t="str">
        <f>Curves!$H$4</f>
        <v>&amp;ForcCrv_H4:2.1</v>
      </c>
      <c r="J21" s="17"/>
      <c r="K21" s="15"/>
    </row>
    <row r="22" spans="2:11" x14ac:dyDescent="0.25">
      <c r="B22" s="14"/>
      <c r="C22" s="1" t="s">
        <v>68</v>
      </c>
      <c r="D22" s="2" t="s">
        <v>201</v>
      </c>
      <c r="E22" s="15"/>
      <c r="G22" s="14"/>
      <c r="H22" s="1" t="s">
        <v>16</v>
      </c>
      <c r="I22" s="2" t="s">
        <v>17</v>
      </c>
      <c r="J22" s="17"/>
      <c r="K22" s="15"/>
    </row>
    <row r="23" spans="2:11" ht="15.75" thickBot="1" x14ac:dyDescent="0.3">
      <c r="B23" s="14"/>
      <c r="C23" s="1" t="s">
        <v>39</v>
      </c>
      <c r="D23" s="2" t="s">
        <v>96</v>
      </c>
      <c r="E23" s="15"/>
      <c r="G23" s="11"/>
      <c r="H23" s="12"/>
      <c r="I23" s="12"/>
      <c r="J23" s="12"/>
      <c r="K23" s="13"/>
    </row>
    <row r="24" spans="2:11" ht="15.75" thickTop="1" x14ac:dyDescent="0.25">
      <c r="B24" s="14"/>
      <c r="C24" s="17"/>
      <c r="D24" s="17"/>
      <c r="E24" s="15"/>
    </row>
    <row r="25" spans="2:11" x14ac:dyDescent="0.25">
      <c r="B25" s="14"/>
      <c r="C25" s="4" t="str" cm="1">
        <f t="array" ref="C25">_xll.ds(C26:D29)</f>
        <v>&amp;FxdSched2_C25:3.1</v>
      </c>
      <c r="D25" s="17"/>
      <c r="E25" s="15"/>
    </row>
    <row r="26" spans="2:11" x14ac:dyDescent="0.25">
      <c r="B26" s="14"/>
      <c r="C26" s="1" t="s">
        <v>12</v>
      </c>
      <c r="D26" s="3" t="str">
        <f>CarryRoll!$H$39</f>
        <v>&amp;FxdSched_H39:1.1</v>
      </c>
      <c r="E26" s="15"/>
    </row>
    <row r="27" spans="2:11" x14ac:dyDescent="0.25">
      <c r="B27" s="14"/>
      <c r="C27" s="1" t="s">
        <v>1</v>
      </c>
      <c r="D27" s="2" t="s">
        <v>185</v>
      </c>
      <c r="E27" s="15"/>
    </row>
    <row r="28" spans="2:11" x14ac:dyDescent="0.25">
      <c r="B28" s="14"/>
      <c r="C28" s="1" t="s">
        <v>68</v>
      </c>
      <c r="D28" s="2" t="s">
        <v>202</v>
      </c>
      <c r="E28" s="15"/>
    </row>
    <row r="29" spans="2:11" x14ac:dyDescent="0.25">
      <c r="B29" s="14"/>
      <c r="C29" s="1" t="s">
        <v>39</v>
      </c>
      <c r="D29" s="2" t="s">
        <v>96</v>
      </c>
      <c r="E29" s="15"/>
    </row>
    <row r="30" spans="2:11" ht="15.75" thickBot="1" x14ac:dyDescent="0.3">
      <c r="B30" s="11"/>
      <c r="C30" s="12"/>
      <c r="D30" s="12"/>
      <c r="E30" s="13"/>
    </row>
    <row r="31" spans="2:11" ht="15.75" thickTop="1" x14ac:dyDescent="0.25"/>
  </sheetData>
  <mergeCells count="3">
    <mergeCell ref="C3:D3"/>
    <mergeCell ref="H3:J3"/>
    <mergeCell ref="N3:O3"/>
  </mergeCells>
  <dataValidations count="3">
    <dataValidation type="list" errorStyle="warning" showInputMessage="1" promptTitle="DeRiScOpE" sqref="I17" xr:uid="{A8794211-AEFE-4AA3-BAD4-29209319C0C1}">
      <formula1>"False,True"</formula1>
    </dataValidation>
    <dataValidation type="list" errorStyle="warning" showInputMessage="1" promptTitle="DeRiScOpE" sqref="I22" xr:uid="{0750429E-0B2D-44E4-B7AA-1F75B30FD986}">
      <formula1>"%,B,bp,K,M,N"</formula1>
    </dataValidation>
    <dataValidation type="list" errorStyle="warning" showInputMessage="1" promptTitle="DeRiScOpE" sqref="I18" xr:uid="{038A24BA-6CAE-469B-A7AD-4C91B1C58265}">
      <formula1>"Modify Disc Crv,Modify Swap"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Curves</vt:lpstr>
      <vt:lpstr>CarryRoll</vt:lpstr>
      <vt:lpstr>Portfolio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Ioannis</dc:creator>
  <cp:lastModifiedBy>Ioannis</cp:lastModifiedBy>
  <dcterms:created xsi:type="dcterms:W3CDTF">2021-11-05T07:58:51Z</dcterms:created>
  <dcterms:modified xsi:type="dcterms:W3CDTF">2023-07-17T21:23:53Z</dcterms:modified>
</cp:coreProperties>
</file>